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/>
  </bookViews>
  <sheets>
    <sheet name="Exh List" sheetId="1" r:id="rId1"/>
  </sheets>
  <calcPr calcId="145621"/>
</workbook>
</file>

<file path=xl/calcChain.xml><?xml version="1.0" encoding="utf-8"?>
<calcChain xmlns="http://schemas.openxmlformats.org/spreadsheetml/2006/main">
  <c r="F3" i="1" l="1"/>
  <c r="F7" i="1"/>
  <c r="F97" i="1"/>
  <c r="F61" i="1"/>
  <c r="F66" i="1"/>
  <c r="F10" i="1"/>
  <c r="F45" i="1"/>
  <c r="F136" i="1"/>
  <c r="F137" i="1"/>
  <c r="F135" i="1"/>
  <c r="F122" i="1"/>
  <c r="F34" i="1"/>
  <c r="F98" i="1"/>
  <c r="F119" i="1"/>
  <c r="F88" i="1"/>
  <c r="F42" i="1"/>
  <c r="F63" i="1"/>
  <c r="F91" i="1"/>
  <c r="F82" i="1"/>
  <c r="F74" i="1"/>
  <c r="F43" i="1"/>
  <c r="F127" i="1"/>
  <c r="F20" i="1"/>
  <c r="F78" i="1"/>
  <c r="F100" i="1"/>
  <c r="F37" i="1"/>
  <c r="F39" i="1"/>
  <c r="F104" i="1"/>
  <c r="F143" i="1"/>
  <c r="F21" i="1"/>
  <c r="F70" i="1"/>
  <c r="F50" i="1"/>
  <c r="F68" i="1"/>
  <c r="F113" i="1"/>
  <c r="F129" i="1"/>
  <c r="F33" i="1"/>
  <c r="F56" i="1"/>
  <c r="F11" i="1"/>
  <c r="F65" i="1"/>
  <c r="F73" i="1"/>
  <c r="F69" i="1"/>
  <c r="F72" i="1"/>
  <c r="F80" i="1"/>
  <c r="F52" i="1"/>
  <c r="F86" i="1"/>
  <c r="F18" i="1"/>
  <c r="F112" i="1"/>
  <c r="F58" i="1"/>
  <c r="F125" i="1"/>
  <c r="F81" i="1"/>
  <c r="F109" i="1"/>
  <c r="F15" i="1"/>
  <c r="F85" i="1"/>
  <c r="F110" i="1"/>
  <c r="F57" i="1"/>
  <c r="F14" i="1"/>
  <c r="F84" i="1"/>
  <c r="F126" i="1"/>
  <c r="F2" i="1"/>
  <c r="F140" i="1"/>
  <c r="F47" i="1"/>
  <c r="F94" i="1"/>
  <c r="F32" i="1"/>
  <c r="F77" i="1"/>
  <c r="F124" i="1"/>
  <c r="F36" i="1"/>
  <c r="F19" i="1"/>
  <c r="F51" i="1"/>
  <c r="F105" i="1"/>
  <c r="F118" i="1"/>
  <c r="F121" i="1"/>
  <c r="F95" i="1"/>
  <c r="F16" i="1"/>
  <c r="F103" i="1"/>
  <c r="F8" i="1"/>
  <c r="F23" i="1"/>
  <c r="F79" i="1"/>
  <c r="F44" i="1"/>
  <c r="F6" i="1"/>
  <c r="F55" i="1"/>
  <c r="F38" i="1"/>
  <c r="F93" i="1"/>
  <c r="F87" i="1"/>
  <c r="F115" i="1"/>
  <c r="F29" i="1"/>
  <c r="F24" i="1"/>
  <c r="F9" i="1"/>
  <c r="F92" i="1"/>
  <c r="F117" i="1"/>
  <c r="F128" i="1"/>
  <c r="F5" i="1"/>
  <c r="F27" i="1"/>
  <c r="F54" i="1"/>
  <c r="F123" i="1"/>
  <c r="F22" i="1"/>
  <c r="F13" i="1"/>
  <c r="F59" i="1"/>
  <c r="F89" i="1"/>
  <c r="F130" i="1"/>
  <c r="F134" i="1"/>
  <c r="F12" i="1"/>
  <c r="F60" i="1"/>
  <c r="F31" i="1"/>
  <c r="F26" i="1"/>
  <c r="F107" i="1"/>
  <c r="F67" i="1"/>
  <c r="F41" i="1"/>
  <c r="F116" i="1"/>
  <c r="F114" i="1"/>
  <c r="F132" i="1"/>
  <c r="F120" i="1"/>
  <c r="F71" i="1"/>
  <c r="F106" i="1"/>
  <c r="F142" i="1"/>
  <c r="F28" i="1"/>
  <c r="F35" i="1"/>
  <c r="F17" i="1"/>
  <c r="F96" i="1"/>
  <c r="F25" i="1"/>
  <c r="F111" i="1"/>
  <c r="F133" i="1"/>
  <c r="F53" i="1"/>
  <c r="F108" i="1"/>
  <c r="F145" i="1"/>
  <c r="F139" i="1"/>
  <c r="F49" i="1"/>
  <c r="F75" i="1"/>
  <c r="F64" i="1"/>
  <c r="F144" i="1"/>
  <c r="F90" i="1"/>
  <c r="F101" i="1"/>
  <c r="F48" i="1"/>
  <c r="F83" i="1"/>
  <c r="F62" i="1"/>
</calcChain>
</file>

<file path=xl/sharedStrings.xml><?xml version="1.0" encoding="utf-8"?>
<sst xmlns="http://schemas.openxmlformats.org/spreadsheetml/2006/main" count="928" uniqueCount="523">
  <si>
    <t>Address 1</t>
  </si>
  <si>
    <t>Address 2</t>
  </si>
  <si>
    <t>City</t>
  </si>
  <si>
    <t>State</t>
  </si>
  <si>
    <t>Zip</t>
  </si>
  <si>
    <t>Country</t>
  </si>
  <si>
    <t>Acuity Brands</t>
  </si>
  <si>
    <t>1400 Lester Road</t>
  </si>
  <si>
    <t>Conyers</t>
  </si>
  <si>
    <t>GA</t>
  </si>
  <si>
    <t>98 W Cemetery Road</t>
  </si>
  <si>
    <t>Fairfax</t>
  </si>
  <si>
    <t>IA</t>
  </si>
  <si>
    <t>Phigenics</t>
  </si>
  <si>
    <t>8928 La Manga Avenue</t>
  </si>
  <si>
    <t>Las Vegas</t>
  </si>
  <si>
    <t>NV</t>
  </si>
  <si>
    <t>Flow-Liner Systems LTD</t>
  </si>
  <si>
    <t>4830 North Pointe Drive</t>
  </si>
  <si>
    <t>Zanesville</t>
  </si>
  <si>
    <t>OH</t>
  </si>
  <si>
    <t>Hager Companies</t>
  </si>
  <si>
    <t>139 Victor Street</t>
  </si>
  <si>
    <t>St. Louis</t>
  </si>
  <si>
    <t>MO</t>
  </si>
  <si>
    <t>American Shredding, Inc.</t>
  </si>
  <si>
    <t>1221 Third Street</t>
  </si>
  <si>
    <t>Oakland</t>
  </si>
  <si>
    <t>CA</t>
  </si>
  <si>
    <t>Ketchum Manufacturing Inc</t>
  </si>
  <si>
    <t>1245 California Avenue</t>
  </si>
  <si>
    <t>Brockville</t>
  </si>
  <si>
    <t>ON</t>
  </si>
  <si>
    <t>K6V 7N5</t>
  </si>
  <si>
    <t>Canada</t>
  </si>
  <si>
    <t>Edwards</t>
  </si>
  <si>
    <t>5954 Fountainhead Street</t>
  </si>
  <si>
    <t>Salem</t>
  </si>
  <si>
    <t>OR</t>
  </si>
  <si>
    <t>United Filters International</t>
  </si>
  <si>
    <t>7932 Ajay Drive</t>
  </si>
  <si>
    <t>Sun Valley</t>
  </si>
  <si>
    <t>Vaughan Company, Inc.</t>
  </si>
  <si>
    <t>364 Monte Elma Road</t>
  </si>
  <si>
    <t>Montesano</t>
  </si>
  <si>
    <t>WA</t>
  </si>
  <si>
    <t>Ultra-Chem Inc</t>
  </si>
  <si>
    <t>8043 Flint</t>
  </si>
  <si>
    <t>Lenexa</t>
  </si>
  <si>
    <t>KS</t>
  </si>
  <si>
    <t>Superior Mfg.</t>
  </si>
  <si>
    <t>2015 S. Calhoun Street</t>
  </si>
  <si>
    <t>Fort Wayne</t>
  </si>
  <si>
    <t>IN</t>
  </si>
  <si>
    <t>Cooper Lighting</t>
  </si>
  <si>
    <t>1121 Hwy. 74 South</t>
  </si>
  <si>
    <t>Peachtree City</t>
  </si>
  <si>
    <t>Phoenix Mfg. Inc</t>
  </si>
  <si>
    <t>3655 E Roeser Road</t>
  </si>
  <si>
    <t>Phoenix</t>
  </si>
  <si>
    <t>AZ</t>
  </si>
  <si>
    <t>SolarCity</t>
  </si>
  <si>
    <t>3055 Clearview Way</t>
  </si>
  <si>
    <t>San Mateo</t>
  </si>
  <si>
    <t>Mitsubishi Electric Cooling &amp; Heating</t>
  </si>
  <si>
    <t>199 Technology Drive</t>
  </si>
  <si>
    <t>Suite 110</t>
  </si>
  <si>
    <t>Irvine</t>
  </si>
  <si>
    <t>Dryvit Systems, Inc.</t>
  </si>
  <si>
    <t>One Energy Way</t>
  </si>
  <si>
    <t>West Warwick</t>
  </si>
  <si>
    <t>RI</t>
  </si>
  <si>
    <t>Fulham Co</t>
  </si>
  <si>
    <t>12705 S Van Ness Avenue</t>
  </si>
  <si>
    <t>Hawthorne</t>
  </si>
  <si>
    <t>Nelbud Services Group Inc</t>
  </si>
  <si>
    <t>PO Box 271</t>
  </si>
  <si>
    <t>Egg Harbor City</t>
  </si>
  <si>
    <t>NJ</t>
  </si>
  <si>
    <t>Lumenergi</t>
  </si>
  <si>
    <t>8371 Central Avenue</t>
  </si>
  <si>
    <t>Suite B</t>
  </si>
  <si>
    <t>Newark</t>
  </si>
  <si>
    <t>ISM Services Inc.</t>
  </si>
  <si>
    <t>103A West George Street</t>
  </si>
  <si>
    <t>Carmichaels</t>
  </si>
  <si>
    <t>PA</t>
  </si>
  <si>
    <t>Suite 100</t>
  </si>
  <si>
    <t>IL</t>
  </si>
  <si>
    <t>Dyson B2B, Inc.</t>
  </si>
  <si>
    <t>600 West Chicago Avenue</t>
  </si>
  <si>
    <t>Suite 275</t>
  </si>
  <si>
    <t>Chicago</t>
  </si>
  <si>
    <t>The Blue Book Network</t>
  </si>
  <si>
    <t>800 E Main Street</t>
  </si>
  <si>
    <t>Jefferson Valley</t>
  </si>
  <si>
    <t>NY</t>
  </si>
  <si>
    <t>Baltimore Aircoil Company</t>
  </si>
  <si>
    <t>7600 Dorsey Run Road</t>
  </si>
  <si>
    <t>Jessup</t>
  </si>
  <si>
    <t>MD</t>
  </si>
  <si>
    <t>Kidde Fire Systems</t>
  </si>
  <si>
    <t>400 MainStreet</t>
  </si>
  <si>
    <t>Ashland</t>
  </si>
  <si>
    <t>MA</t>
  </si>
  <si>
    <t>Primex Wireless, Inc.</t>
  </si>
  <si>
    <t>965 Wells St.</t>
  </si>
  <si>
    <t>Lake Geneva</t>
  </si>
  <si>
    <t>WI</t>
  </si>
  <si>
    <t>CyberMetrics Corporation</t>
  </si>
  <si>
    <t>1523 West Whispering Wind Drive</t>
  </si>
  <si>
    <t>DC Group</t>
  </si>
  <si>
    <t>1977 West River Road North</t>
  </si>
  <si>
    <t>Minneapolis</t>
  </si>
  <si>
    <t>MN</t>
  </si>
  <si>
    <t>RoofConnect</t>
  </si>
  <si>
    <t>P.O. Box 908</t>
  </si>
  <si>
    <t>44 Grant 65</t>
  </si>
  <si>
    <t>Sheridan</t>
  </si>
  <si>
    <t>AR</t>
  </si>
  <si>
    <t>Winn Solutions LLC</t>
  </si>
  <si>
    <t>2835 Camino Del Rio</t>
  </si>
  <si>
    <t>Suite 210</t>
  </si>
  <si>
    <t>San Diego</t>
  </si>
  <si>
    <t>Benjamin Electric Company</t>
  </si>
  <si>
    <t>1615 Staunton Avenue</t>
  </si>
  <si>
    <t>Los Angeles</t>
  </si>
  <si>
    <t>CleanRiver Recycling Solutions</t>
  </si>
  <si>
    <t>189 Earl Stewart Drive</t>
  </si>
  <si>
    <t>Aurora</t>
  </si>
  <si>
    <t>L4G 6V5</t>
  </si>
  <si>
    <t>Ideal Industries</t>
  </si>
  <si>
    <t>1375 Park Avenue</t>
  </si>
  <si>
    <t>Sycamore</t>
  </si>
  <si>
    <t>Enocean Alliance</t>
  </si>
  <si>
    <t>2400 Camino Ramon</t>
  </si>
  <si>
    <t>Suite 375</t>
  </si>
  <si>
    <t>San Ramon</t>
  </si>
  <si>
    <t>Haws Corporation</t>
  </si>
  <si>
    <t>1455 Kleppe Lane</t>
  </si>
  <si>
    <t>Sparks</t>
  </si>
  <si>
    <t>SELECT Hinges</t>
  </si>
  <si>
    <t>9770 Shaver Road</t>
  </si>
  <si>
    <t>Portage</t>
  </si>
  <si>
    <t>MI</t>
  </si>
  <si>
    <t>Tokyo Electron Co Ltd</t>
  </si>
  <si>
    <t>120 Sylvan Avenue</t>
  </si>
  <si>
    <t>Suite 301</t>
  </si>
  <si>
    <t>Englewood Cliffs</t>
  </si>
  <si>
    <t>Coolerado Corporation</t>
  </si>
  <si>
    <t>4430 Glencoe Street</t>
  </si>
  <si>
    <t>Denver</t>
  </si>
  <si>
    <t>CO</t>
  </si>
  <si>
    <t>Tornado ACS</t>
  </si>
  <si>
    <t>457 Jevlan Drive</t>
  </si>
  <si>
    <t>Suite 8</t>
  </si>
  <si>
    <t>Woodbridge</t>
  </si>
  <si>
    <t>L4L 7Z9</t>
  </si>
  <si>
    <t>Evluma</t>
  </si>
  <si>
    <t>624 rainier Avenue South</t>
  </si>
  <si>
    <t>Seattle</t>
  </si>
  <si>
    <t>American Trainco, Inc.</t>
  </si>
  <si>
    <t>9785 South Maroon Circle</t>
  </si>
  <si>
    <t>Suite 300</t>
  </si>
  <si>
    <t>Englewood</t>
  </si>
  <si>
    <t>Global Electric Motorcars  by Polaris</t>
  </si>
  <si>
    <t>2100 Highway 55</t>
  </si>
  <si>
    <t>Medina</t>
  </si>
  <si>
    <t>iOffice</t>
  </si>
  <si>
    <t>1210 W Clay Street</t>
  </si>
  <si>
    <t>Suite 2</t>
  </si>
  <si>
    <t>Houston</t>
  </si>
  <si>
    <t>TX</t>
  </si>
  <si>
    <t>ICB/TABB</t>
  </si>
  <si>
    <t>601 North Fairfax Street</t>
  </si>
  <si>
    <t>Suite 240</t>
  </si>
  <si>
    <t>Alexandria</t>
  </si>
  <si>
    <t>VA</t>
  </si>
  <si>
    <t>INNERFACE Architectural Signage, Inc.</t>
  </si>
  <si>
    <t>5849 Peachtree Road</t>
  </si>
  <si>
    <t>Atlanta</t>
  </si>
  <si>
    <t>Lewellyn Technology Inc.</t>
  </si>
  <si>
    <t>P.O. Box 618</t>
  </si>
  <si>
    <t>Linton</t>
  </si>
  <si>
    <t>EPAC Software Technologies, Inc.</t>
  </si>
  <si>
    <t>42 Ladd Street</t>
  </si>
  <si>
    <t>Suit 316</t>
  </si>
  <si>
    <t>East Greenwich</t>
  </si>
  <si>
    <t>Marks USA</t>
  </si>
  <si>
    <t>365 Bayview Avenue</t>
  </si>
  <si>
    <t>Amityville</t>
  </si>
  <si>
    <t>Emergi-Lite</t>
  </si>
  <si>
    <t>1811 Hymus Boulevard</t>
  </si>
  <si>
    <t>Dorval</t>
  </si>
  <si>
    <t>QC</t>
  </si>
  <si>
    <t>H9P 1J5</t>
  </si>
  <si>
    <t>Avian Flyaway, Inc.</t>
  </si>
  <si>
    <t>510 Turtle Cove</t>
  </si>
  <si>
    <t>Suite 109</t>
  </si>
  <si>
    <t>Rockwall</t>
  </si>
  <si>
    <t>Security Door Controls</t>
  </si>
  <si>
    <t>801 Avenida Acaso</t>
  </si>
  <si>
    <t>Camarillo</t>
  </si>
  <si>
    <t>Facility Engineering Associates (FEA)</t>
  </si>
  <si>
    <t>12701 Fair Lakes Circle</t>
  </si>
  <si>
    <t>Suite 101</t>
  </si>
  <si>
    <t>TerraLUX</t>
  </si>
  <si>
    <t>1830 Lefthand Circle</t>
  </si>
  <si>
    <t>Longmont</t>
  </si>
  <si>
    <t>LiquiTech Environmental Solutions</t>
  </si>
  <si>
    <t>421 Eisenhower Lane South</t>
  </si>
  <si>
    <t>Lombard</t>
  </si>
  <si>
    <t>SaniGLAZE International LLC</t>
  </si>
  <si>
    <t>4526 Lenox Ave.</t>
  </si>
  <si>
    <t>P.O. Box 37209</t>
  </si>
  <si>
    <t>Jacksonville</t>
  </si>
  <si>
    <t>FL</t>
  </si>
  <si>
    <t>Atlas Sales &amp; Rentals, Inc.</t>
  </si>
  <si>
    <t>61 Cedar Ridge</t>
  </si>
  <si>
    <t>La Luz</t>
  </si>
  <si>
    <t>NM</t>
  </si>
  <si>
    <t>MAMAC Systems Inc</t>
  </si>
  <si>
    <t>8189 Century Blvd</t>
  </si>
  <si>
    <t>Scranton Products</t>
  </si>
  <si>
    <t>801 East Corey Street</t>
  </si>
  <si>
    <t>Scranton</t>
  </si>
  <si>
    <t>Fabric Air, Inc.</t>
  </si>
  <si>
    <t>312-A Swanson Drive</t>
  </si>
  <si>
    <t>Lawrenceville</t>
  </si>
  <si>
    <t>ASCO Power Technologies</t>
  </si>
  <si>
    <t>50 Hanover Road</t>
  </si>
  <si>
    <t>Florham Park</t>
  </si>
  <si>
    <t>Maintenance Connection</t>
  </si>
  <si>
    <t>1477 Drew Avenue</t>
  </si>
  <si>
    <t>Suite 103</t>
  </si>
  <si>
    <t>Davis</t>
  </si>
  <si>
    <t>Teupen USA, Inc.</t>
  </si>
  <si>
    <t>10701 Southern Loop Boulevard</t>
  </si>
  <si>
    <t>Charlotte</t>
  </si>
  <si>
    <t>NC</t>
  </si>
  <si>
    <t>16250 W. Glendale Drive</t>
  </si>
  <si>
    <t>New Berlin</t>
  </si>
  <si>
    <t>4005-B Matte Blvd.</t>
  </si>
  <si>
    <t>Brossard</t>
  </si>
  <si>
    <t>Queb</t>
  </si>
  <si>
    <t>J4Y 2P4</t>
  </si>
  <si>
    <t>Marietta</t>
  </si>
  <si>
    <t>2800 De La Cruz Boulevard</t>
  </si>
  <si>
    <t>Santa Clara</t>
  </si>
  <si>
    <t>EnergyControl.com</t>
  </si>
  <si>
    <t>10220 West State Road 84</t>
  </si>
  <si>
    <t>Suite 9</t>
  </si>
  <si>
    <t>Davie</t>
  </si>
  <si>
    <t>ONICON Incorporated</t>
  </si>
  <si>
    <t>1500 N. Belcher Rd.</t>
  </si>
  <si>
    <t>Clearwater</t>
  </si>
  <si>
    <t>Controlco</t>
  </si>
  <si>
    <t>985 3rd Street</t>
  </si>
  <si>
    <t>Keyper Systems</t>
  </si>
  <si>
    <t>5679 Harrisburg Industial Park Drive</t>
  </si>
  <si>
    <t>Harrisburg</t>
  </si>
  <si>
    <t>Syncro Flo Inc</t>
  </si>
  <si>
    <t>6700 Best Friend Road</t>
  </si>
  <si>
    <t>Norcross</t>
  </si>
  <si>
    <t>Crowcon Detection Instruments, LTD</t>
  </si>
  <si>
    <t>21 Kenton Landis Road</t>
  </si>
  <si>
    <t>Erlanger</t>
  </si>
  <si>
    <t>KY</t>
  </si>
  <si>
    <t>AwareManager</t>
  </si>
  <si>
    <t>50 Congress Street</t>
  </si>
  <si>
    <t>Suite 630</t>
  </si>
  <si>
    <t>Boston</t>
  </si>
  <si>
    <t>Ensoft Consulting Inc.</t>
  </si>
  <si>
    <t>4128 Sun Meadows St.</t>
  </si>
  <si>
    <t>Plano</t>
  </si>
  <si>
    <t>Roofing Southwest</t>
  </si>
  <si>
    <t>2318 S. Industrial Park Avenue</t>
  </si>
  <si>
    <t>Tempe</t>
  </si>
  <si>
    <t>Sloan Valve Company</t>
  </si>
  <si>
    <t>10500 Seymour Ave.</t>
  </si>
  <si>
    <t>Franklin Park</t>
  </si>
  <si>
    <t>Sunbelt Rentals</t>
  </si>
  <si>
    <t>2341 Deerfield Drive</t>
  </si>
  <si>
    <t>Fort Mill</t>
  </si>
  <si>
    <t>SC</t>
  </si>
  <si>
    <t>Orr Protection Systems, Inc.</t>
  </si>
  <si>
    <t>11601 Interchange Drive</t>
  </si>
  <si>
    <t>Louisville</t>
  </si>
  <si>
    <t>9245 Lengelier Boulevard</t>
  </si>
  <si>
    <t>St. Leonard</t>
  </si>
  <si>
    <t>H1P 3K9</t>
  </si>
  <si>
    <t>1150 Roberts Blvd.</t>
  </si>
  <si>
    <t>Kennesaw</t>
  </si>
  <si>
    <t>607 Louise Ave</t>
  </si>
  <si>
    <t>Novato</t>
  </si>
  <si>
    <t>One Technology Lane</t>
  </si>
  <si>
    <t>Export</t>
  </si>
  <si>
    <t>1800 Sandy Plains Industrial Pkwy.</t>
  </si>
  <si>
    <t>Suite 216</t>
  </si>
  <si>
    <t>19476 Industrial Dr.</t>
  </si>
  <si>
    <t>New Paris</t>
  </si>
  <si>
    <t>EasyTurf</t>
  </si>
  <si>
    <t>2750 Lamirada Drive`</t>
  </si>
  <si>
    <t>Vista</t>
  </si>
  <si>
    <t>ALICE Receptionist</t>
  </si>
  <si>
    <t>311 East Warm Springs Road</t>
  </si>
  <si>
    <t>Eurest Services</t>
  </si>
  <si>
    <t>1845 Midpark Road</t>
  </si>
  <si>
    <t>Suite 201</t>
  </si>
  <si>
    <t>Knoxville</t>
  </si>
  <si>
    <t>TN</t>
  </si>
  <si>
    <t>Daintree Networks</t>
  </si>
  <si>
    <t>1503 Grant Road</t>
  </si>
  <si>
    <t>Suite 202</t>
  </si>
  <si>
    <t>Mountain View</t>
  </si>
  <si>
    <t>OfficeDesigns.com</t>
  </si>
  <si>
    <t>722 Landwehr Road</t>
  </si>
  <si>
    <t>Northbrook</t>
  </si>
  <si>
    <t>MicroMain Corporation</t>
  </si>
  <si>
    <t>5100 Bee Caves Road</t>
  </si>
  <si>
    <t>Austin</t>
  </si>
  <si>
    <t>Sigma Six Solutions</t>
  </si>
  <si>
    <t>2200 West Valley Highway</t>
  </si>
  <si>
    <t>Auburn</t>
  </si>
  <si>
    <t>Cleaning Services Group, Inc.</t>
  </si>
  <si>
    <t>230 North Street</t>
  </si>
  <si>
    <t>Danvers</t>
  </si>
  <si>
    <t>Calico Building Services, Inc.</t>
  </si>
  <si>
    <t>15550 C Rockfield Blvd.</t>
  </si>
  <si>
    <t>American Express Open</t>
  </si>
  <si>
    <t>10550 Lee Vista Blvd.</t>
  </si>
  <si>
    <t>Orlando</t>
  </si>
  <si>
    <t>NTT Workforce Development Institute</t>
  </si>
  <si>
    <t>7337 S Revere Parkway</t>
  </si>
  <si>
    <t>Centennial</t>
  </si>
  <si>
    <t>SKF Maintenance Products</t>
  </si>
  <si>
    <t>3609 Jennifer Lane</t>
  </si>
  <si>
    <t>Rowlett</t>
  </si>
  <si>
    <t>TMA Systems</t>
  </si>
  <si>
    <t>5100 E. Skelly Drive</t>
  </si>
  <si>
    <t>Suite 900</t>
  </si>
  <si>
    <t>Tulsa</t>
  </si>
  <si>
    <t>OK</t>
  </si>
  <si>
    <t>AirPac, Inc.</t>
  </si>
  <si>
    <t>888 Shenandoah Shores Rd.</t>
  </si>
  <si>
    <t>Front Royal</t>
  </si>
  <si>
    <t>CE Maintenance Solutions, LLC</t>
  </si>
  <si>
    <t>189 Peck Dr.</t>
  </si>
  <si>
    <t>Buffalo Junction</t>
  </si>
  <si>
    <t>Eternabond</t>
  </si>
  <si>
    <t>175 North Archer</t>
  </si>
  <si>
    <t>Mundelein</t>
  </si>
  <si>
    <t>SureSeal Manufacturing</t>
  </si>
  <si>
    <t>P.O. Box 64160</t>
  </si>
  <si>
    <t>Tacoma</t>
  </si>
  <si>
    <t>Bird-B-Gone Inc.</t>
  </si>
  <si>
    <t>23918 Skyline</t>
  </si>
  <si>
    <t>Mission Viejo</t>
  </si>
  <si>
    <t>Ascension</t>
  </si>
  <si>
    <t>3526 E Ft Lowell Road</t>
  </si>
  <si>
    <t>Tucson</t>
  </si>
  <si>
    <t>FiberTite Roofing Systems by Seaman Corp</t>
  </si>
  <si>
    <t>1000 Venture Blvd.</t>
  </si>
  <si>
    <t>Wooster</t>
  </si>
  <si>
    <t>National Electrical Manufacturers Association</t>
  </si>
  <si>
    <t>1300 North 17th Street</t>
  </si>
  <si>
    <t>Suite 1752</t>
  </si>
  <si>
    <t>Rosslyn</t>
  </si>
  <si>
    <t>Tom Cat</t>
  </si>
  <si>
    <t>1711 South Street</t>
  </si>
  <si>
    <t>Racine</t>
  </si>
  <si>
    <t>U.S. Department of State</t>
  </si>
  <si>
    <t>1701 N. Fort Myer Drive</t>
  </si>
  <si>
    <t>Arlington</t>
  </si>
  <si>
    <t>APi National Service Group</t>
  </si>
  <si>
    <t>1100 Old Highway 6 NW</t>
  </si>
  <si>
    <t>New Brighton</t>
  </si>
  <si>
    <t>Flexim Americas Corporation</t>
  </si>
  <si>
    <t>250-V Executive Drive</t>
  </si>
  <si>
    <t>Edgewood</t>
  </si>
  <si>
    <t>Conley Group, Inc.</t>
  </si>
  <si>
    <t>5800 East Campus Circle</t>
  </si>
  <si>
    <t>Suite 250</t>
  </si>
  <si>
    <t>Irving</t>
  </si>
  <si>
    <t>CDC/ACETO Corporation</t>
  </si>
  <si>
    <t>4 Tri Harbor Court</t>
  </si>
  <si>
    <t>Port Washington</t>
  </si>
  <si>
    <t>Russelectric Inc.</t>
  </si>
  <si>
    <t>99 Industrial Park Road</t>
  </si>
  <si>
    <t>South Shore Park</t>
  </si>
  <si>
    <t>Hingham</t>
  </si>
  <si>
    <t>Harris Lighting</t>
  </si>
  <si>
    <t>4035 Reynolds Boulevard</t>
  </si>
  <si>
    <t>Green Cove Springs</t>
  </si>
  <si>
    <t>DMS Facility Services</t>
  </si>
  <si>
    <t>417 East Huntington Drive</t>
  </si>
  <si>
    <t>Monrovia</t>
  </si>
  <si>
    <t>Web Work byTero</t>
  </si>
  <si>
    <t>33-1833 Coast Meridian Road</t>
  </si>
  <si>
    <t>Port Coquitlam</t>
  </si>
  <si>
    <t>BC</t>
  </si>
  <si>
    <t>V3C 6G5</t>
  </si>
  <si>
    <t>Simon Roofing</t>
  </si>
  <si>
    <t>70 Karago Avenue</t>
  </si>
  <si>
    <t>Youngstown</t>
  </si>
  <si>
    <t>SEMCO LLC</t>
  </si>
  <si>
    <t>1800 East Pointe Drive</t>
  </si>
  <si>
    <t>Columbia</t>
  </si>
  <si>
    <t>TPI, Test Products International, Inc.</t>
  </si>
  <si>
    <t>9615 SW Allen Boulevard</t>
  </si>
  <si>
    <t>Suite 104</t>
  </si>
  <si>
    <t>Beaverton</t>
  </si>
  <si>
    <t>Soprema, Inc.</t>
  </si>
  <si>
    <t>310 Quadral Drive</t>
  </si>
  <si>
    <t>Wadsworth</t>
  </si>
  <si>
    <t>Infor</t>
  </si>
  <si>
    <t>1356 Norris Road</t>
  </si>
  <si>
    <t>Alpharetta</t>
  </si>
  <si>
    <t>Rosedale Products Inc.</t>
  </si>
  <si>
    <t>3730 West Liberty Road</t>
  </si>
  <si>
    <t>Ann Arbor</t>
  </si>
  <si>
    <t>Whittaker Co., RE</t>
  </si>
  <si>
    <t>302 S. Croton Ave.</t>
  </si>
  <si>
    <t>PO Box 989</t>
  </si>
  <si>
    <t>New Castle</t>
  </si>
  <si>
    <t>Classic Tents</t>
  </si>
  <si>
    <t>540 Hawaii Avenue</t>
  </si>
  <si>
    <t>Torrance</t>
  </si>
  <si>
    <t>Cornerstone Flooring</t>
  </si>
  <si>
    <t>750 Patrick Place</t>
  </si>
  <si>
    <t>Bldg A</t>
  </si>
  <si>
    <t>Brownsburg</t>
  </si>
  <si>
    <t>Avenger USA</t>
  </si>
  <si>
    <t>20245 NE Redmond Fall City Road</t>
  </si>
  <si>
    <t>Redmond</t>
  </si>
  <si>
    <t>Parkland Plastics</t>
  </si>
  <si>
    <t>104 Yoder Drive</t>
  </si>
  <si>
    <t>Middlebury</t>
  </si>
  <si>
    <t>Carrier Rental Systems</t>
  </si>
  <si>
    <t>9655 Industrial Drive</t>
  </si>
  <si>
    <t>Bridgeview</t>
  </si>
  <si>
    <t>SealMaster</t>
  </si>
  <si>
    <t>2520 South Campbell Street</t>
  </si>
  <si>
    <t>P.O.Box 2277</t>
  </si>
  <si>
    <t>Sandusky</t>
  </si>
  <si>
    <t>Tuff Shed, Inc.</t>
  </si>
  <si>
    <t>1777 South Harrison Street</t>
  </si>
  <si>
    <t>Suite 600</t>
  </si>
  <si>
    <t>ESC Services, Inc.</t>
  </si>
  <si>
    <t>9721 S. Bluegrass Place</t>
  </si>
  <si>
    <t>Oak Creek</t>
  </si>
  <si>
    <t>Rust-Oleum</t>
  </si>
  <si>
    <t>11 Hawthorn Parkway</t>
  </si>
  <si>
    <t>Vernon Hills</t>
  </si>
  <si>
    <t>Xeralux</t>
  </si>
  <si>
    <t>480 Oakmead Parkway</t>
  </si>
  <si>
    <t>Sunnyvale</t>
  </si>
  <si>
    <t>Vortex Doors</t>
  </si>
  <si>
    <t>3198 - M Airport Loop</t>
  </si>
  <si>
    <t>Costa Mesa</t>
  </si>
  <si>
    <t>Englert, Inc.</t>
  </si>
  <si>
    <t>1200 Amboy Avenue</t>
  </si>
  <si>
    <t>Perth Amboy</t>
  </si>
  <si>
    <t>Ivey Engineering</t>
  </si>
  <si>
    <t>8330 Juniper Creek Lane</t>
  </si>
  <si>
    <t>Glasdon, Inc.</t>
  </si>
  <si>
    <t>5200 D. Anthony Road</t>
  </si>
  <si>
    <t>Sandston</t>
  </si>
  <si>
    <t>Wizard Software Solutions</t>
  </si>
  <si>
    <t>4147 N. Ravenswood Ave.</t>
  </si>
  <si>
    <t>Suite 400</t>
  </si>
  <si>
    <t>Negawatt Business Solutions</t>
  </si>
  <si>
    <t>251 Thames Street</t>
  </si>
  <si>
    <t>Bristol</t>
  </si>
  <si>
    <t>RAE Coils, Division RAE Corporation</t>
  </si>
  <si>
    <t>P.O. Box 1206</t>
  </si>
  <si>
    <t>Pryor</t>
  </si>
  <si>
    <t>EnergyMisers</t>
  </si>
  <si>
    <t>100 Deerfield Lane</t>
  </si>
  <si>
    <t>Suite 140</t>
  </si>
  <si>
    <t>Malvern</t>
  </si>
  <si>
    <t>Mainstream Software</t>
  </si>
  <si>
    <t>2198 East Enterprise Parkway</t>
  </si>
  <si>
    <t>Twinsburg</t>
  </si>
  <si>
    <t>FM Projects</t>
  </si>
  <si>
    <t>11239 Tampa Avenue</t>
  </si>
  <si>
    <t>Suite 206</t>
  </si>
  <si>
    <t>Porter Ranch</t>
  </si>
  <si>
    <t>Company</t>
  </si>
  <si>
    <t>Space Selection Day</t>
  </si>
  <si>
    <t>Space Selection Time</t>
  </si>
  <si>
    <t>AllPoints Power (Lattice)</t>
  </si>
  <si>
    <t>Tuesday, October 2</t>
  </si>
  <si>
    <t>1:00pm</t>
  </si>
  <si>
    <t>1:30pm</t>
  </si>
  <si>
    <t>2:30pm</t>
  </si>
  <si>
    <t>Wednesday, October 3</t>
  </si>
  <si>
    <t>2:00pm</t>
  </si>
  <si>
    <t>12:00noon</t>
  </si>
  <si>
    <t>12:30pm</t>
  </si>
  <si>
    <t>11:30am</t>
  </si>
  <si>
    <r>
      <t xml:space="preserve">ABB Inc. 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</si>
  <si>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American Auto-Matrix 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</si>
  <si>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Automated Logic Corporation 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</si>
  <si>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Blue Ridge Technologies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</si>
  <si>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Distech Controls 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</si>
  <si>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KMC Controls 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</si>
  <si>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Reliable Controls Corporation 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</si>
  <si>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Viconics Technologies, Inc.   </t>
    </r>
    <r>
      <rPr>
        <b/>
        <i/>
        <sz val="11"/>
        <color theme="1"/>
        <rFont val="Calibri"/>
        <family val="2"/>
        <scheme val="minor"/>
      </rPr>
      <t>(BACnet Pavilion)</t>
    </r>
  </si>
  <si>
    <r>
      <t xml:space="preserve">WattStopper   </t>
    </r>
    <r>
      <rPr>
        <b/>
        <i/>
        <sz val="11"/>
        <color theme="1"/>
        <rFont val="Calibri"/>
        <family val="2"/>
        <scheme val="minor"/>
      </rPr>
      <t>(BACNET Pavilion)</t>
    </r>
  </si>
  <si>
    <t>Advanced Solar Products</t>
  </si>
  <si>
    <t>270 S. Main Street</t>
  </si>
  <si>
    <t>Suite203</t>
  </si>
  <si>
    <t>Flemington</t>
  </si>
  <si>
    <t>Precision Concrete Cutting</t>
  </si>
  <si>
    <t>3191 N. Canyon Road</t>
  </si>
  <si>
    <t>Provo</t>
  </si>
  <si>
    <t>UT</t>
  </si>
  <si>
    <t>Xtec, Inc.</t>
  </si>
  <si>
    <t xml:space="preserve">5775 Blue Lagoon Drive </t>
  </si>
  <si>
    <t>Suite 280</t>
  </si>
  <si>
    <t>Miami</t>
  </si>
  <si>
    <t>Ready America,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</si>
</sst>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16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tabSelected="1" workbookViewId="0">
      <selection activeCell="M106" sqref="M106"/>
    </sheetView>
  </sheetViews>
  <sheetFormatPr defaultRowHeight="15" x14ac:dyDescent="0.25"/>
  <cols>
    <col min="1" max="1" width="50.42578125" bestFit="1" customWidth="1"/>
    <col min="2" max="2" width="32.85546875" hidden="1" customWidth="1"/>
    <col min="3" max="3" width="18.85546875" hidden="1" customWidth="1"/>
    <col min="4" max="4" width="18.42578125" hidden="1" customWidth="1"/>
    <col min="5" max="5" width="5.85546875" hidden="1" customWidth="1"/>
    <col min="6" max="6" width="10.7109375" hidden="1" customWidth="1"/>
    <col min="7" max="7" width="8" hidden="1" customWidth="1"/>
    <col min="8" max="8" width="21.42578125" style="2" bestFit="1" customWidth="1"/>
    <col min="9" max="9" width="17.140625" style="2" customWidth="1"/>
  </cols>
  <sheetData>
    <row r="1" spans="1:9" s="1" customFormat="1" ht="30" x14ac:dyDescent="0.25">
      <c r="A1" s="3" t="s">
        <v>488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6" t="s">
        <v>489</v>
      </c>
      <c r="I1" s="6" t="s">
        <v>490</v>
      </c>
    </row>
    <row r="2" spans="1:9" x14ac:dyDescent="0.25">
      <c r="A2" s="5" t="s">
        <v>501</v>
      </c>
      <c r="B2" s="5" t="s">
        <v>240</v>
      </c>
      <c r="C2" s="5"/>
      <c r="D2" s="5" t="s">
        <v>241</v>
      </c>
      <c r="E2" s="5" t="s">
        <v>108</v>
      </c>
      <c r="F2" s="5" t="str">
        <f>"53151"</f>
        <v>53151</v>
      </c>
      <c r="G2" s="5"/>
      <c r="H2" s="4" t="s">
        <v>492</v>
      </c>
      <c r="I2" s="4" t="s">
        <v>494</v>
      </c>
    </row>
    <row r="3" spans="1:9" x14ac:dyDescent="0.25">
      <c r="A3" s="5" t="s">
        <v>6</v>
      </c>
      <c r="B3" s="5" t="s">
        <v>7</v>
      </c>
      <c r="C3" s="5"/>
      <c r="D3" s="5" t="s">
        <v>8</v>
      </c>
      <c r="E3" s="5" t="s">
        <v>9</v>
      </c>
      <c r="F3" s="5" t="str">
        <f>"30012"</f>
        <v>30012</v>
      </c>
      <c r="G3" s="5"/>
      <c r="H3" s="4" t="s">
        <v>496</v>
      </c>
      <c r="I3" s="4" t="s">
        <v>500</v>
      </c>
    </row>
    <row r="4" spans="1:9" x14ac:dyDescent="0.25">
      <c r="A4" s="5" t="s">
        <v>510</v>
      </c>
      <c r="B4" s="5" t="s">
        <v>511</v>
      </c>
      <c r="C4" s="5" t="s">
        <v>512</v>
      </c>
      <c r="D4" s="5" t="s">
        <v>513</v>
      </c>
      <c r="E4" s="5" t="s">
        <v>78</v>
      </c>
      <c r="F4" s="7">
        <v>8822</v>
      </c>
      <c r="G4" s="5"/>
      <c r="H4" s="4" t="s">
        <v>496</v>
      </c>
      <c r="I4" s="4" t="s">
        <v>494</v>
      </c>
    </row>
    <row r="5" spans="1:9" x14ac:dyDescent="0.25">
      <c r="A5" s="5" t="s">
        <v>343</v>
      </c>
      <c r="B5" s="5" t="s">
        <v>344</v>
      </c>
      <c r="C5" s="5"/>
      <c r="D5" s="5" t="s">
        <v>345</v>
      </c>
      <c r="E5" s="5" t="s">
        <v>177</v>
      </c>
      <c r="F5" s="5" t="str">
        <f>"22630"</f>
        <v>22630</v>
      </c>
      <c r="G5" s="5"/>
      <c r="H5" s="4" t="s">
        <v>492</v>
      </c>
      <c r="I5" s="4" t="s">
        <v>493</v>
      </c>
    </row>
    <row r="6" spans="1:9" x14ac:dyDescent="0.25">
      <c r="A6" s="5" t="s">
        <v>304</v>
      </c>
      <c r="B6" s="5" t="s">
        <v>305</v>
      </c>
      <c r="C6" s="5" t="s">
        <v>87</v>
      </c>
      <c r="D6" s="5" t="s">
        <v>15</v>
      </c>
      <c r="E6" s="5" t="s">
        <v>16</v>
      </c>
      <c r="F6" s="5" t="str">
        <f>"89119"</f>
        <v>89119</v>
      </c>
      <c r="G6" s="5"/>
      <c r="H6" s="4" t="s">
        <v>496</v>
      </c>
      <c r="I6" s="4" t="s">
        <v>494</v>
      </c>
    </row>
    <row r="7" spans="1:9" x14ac:dyDescent="0.25">
      <c r="A7" s="5" t="s">
        <v>491</v>
      </c>
      <c r="B7" s="5" t="s">
        <v>10</v>
      </c>
      <c r="C7" s="5"/>
      <c r="D7" s="5" t="s">
        <v>11</v>
      </c>
      <c r="E7" s="5" t="s">
        <v>12</v>
      </c>
      <c r="F7" s="5" t="str">
        <f>"52228"</f>
        <v>52228</v>
      </c>
      <c r="G7" s="5"/>
      <c r="H7" s="4" t="s">
        <v>496</v>
      </c>
      <c r="I7" s="4" t="s">
        <v>493</v>
      </c>
    </row>
    <row r="8" spans="1:9" x14ac:dyDescent="0.25">
      <c r="A8" s="5" t="s">
        <v>502</v>
      </c>
      <c r="B8" s="5" t="s">
        <v>295</v>
      </c>
      <c r="C8" s="5"/>
      <c r="D8" s="5" t="s">
        <v>296</v>
      </c>
      <c r="E8" s="5" t="s">
        <v>86</v>
      </c>
      <c r="F8" s="5" t="str">
        <f>"15632"</f>
        <v>15632</v>
      </c>
      <c r="G8" s="5"/>
      <c r="H8" s="4" t="s">
        <v>492</v>
      </c>
      <c r="I8" s="4" t="s">
        <v>494</v>
      </c>
    </row>
    <row r="9" spans="1:9" x14ac:dyDescent="0.25">
      <c r="A9" s="5" t="s">
        <v>329</v>
      </c>
      <c r="B9" s="5" t="s">
        <v>330</v>
      </c>
      <c r="C9" s="5"/>
      <c r="D9" s="5" t="s">
        <v>331</v>
      </c>
      <c r="E9" s="5" t="s">
        <v>216</v>
      </c>
      <c r="F9" s="5" t="str">
        <f>"32029"</f>
        <v>32029</v>
      </c>
      <c r="G9" s="5"/>
      <c r="H9" s="4" t="s">
        <v>496</v>
      </c>
      <c r="I9" s="4" t="s">
        <v>499</v>
      </c>
    </row>
    <row r="10" spans="1:9" x14ac:dyDescent="0.25">
      <c r="A10" s="5" t="s">
        <v>25</v>
      </c>
      <c r="B10" s="5" t="s">
        <v>26</v>
      </c>
      <c r="C10" s="5"/>
      <c r="D10" s="5" t="s">
        <v>27</v>
      </c>
      <c r="E10" s="5" t="s">
        <v>28</v>
      </c>
      <c r="F10" s="5" t="str">
        <f>"94607"</f>
        <v>94607</v>
      </c>
      <c r="G10" s="5"/>
      <c r="H10" s="4" t="s">
        <v>496</v>
      </c>
      <c r="I10" s="4" t="s">
        <v>494</v>
      </c>
    </row>
    <row r="11" spans="1:9" x14ac:dyDescent="0.25">
      <c r="A11" s="5" t="s">
        <v>161</v>
      </c>
      <c r="B11" s="5" t="s">
        <v>162</v>
      </c>
      <c r="C11" s="5" t="s">
        <v>163</v>
      </c>
      <c r="D11" s="5" t="s">
        <v>164</v>
      </c>
      <c r="E11" s="5" t="s">
        <v>152</v>
      </c>
      <c r="F11" s="5" t="str">
        <f>"80112"</f>
        <v>80112</v>
      </c>
      <c r="G11" s="5"/>
      <c r="H11" s="4" t="s">
        <v>492</v>
      </c>
      <c r="I11" s="4" t="s">
        <v>494</v>
      </c>
    </row>
    <row r="12" spans="1:9" x14ac:dyDescent="0.25">
      <c r="A12" s="5" t="s">
        <v>374</v>
      </c>
      <c r="B12" s="5" t="s">
        <v>375</v>
      </c>
      <c r="C12" s="5"/>
      <c r="D12" s="5" t="s">
        <v>376</v>
      </c>
      <c r="E12" s="5" t="s">
        <v>114</v>
      </c>
      <c r="F12" s="5" t="str">
        <f>"55112"</f>
        <v>55112</v>
      </c>
      <c r="G12" s="5"/>
      <c r="H12" s="4" t="s">
        <v>496</v>
      </c>
      <c r="I12" s="4" t="s">
        <v>493</v>
      </c>
    </row>
    <row r="13" spans="1:9" x14ac:dyDescent="0.25">
      <c r="A13" s="5" t="s">
        <v>358</v>
      </c>
      <c r="B13" s="5" t="s">
        <v>359</v>
      </c>
      <c r="C13" s="5"/>
      <c r="D13" s="5" t="s">
        <v>360</v>
      </c>
      <c r="E13" s="5" t="s">
        <v>60</v>
      </c>
      <c r="F13" s="5" t="str">
        <f>"85716"</f>
        <v>85716</v>
      </c>
      <c r="G13" s="5"/>
      <c r="H13" s="4" t="s">
        <v>496</v>
      </c>
      <c r="I13" s="4" t="s">
        <v>494</v>
      </c>
    </row>
    <row r="14" spans="1:9" x14ac:dyDescent="0.25">
      <c r="A14" s="5" t="s">
        <v>229</v>
      </c>
      <c r="B14" s="5" t="s">
        <v>230</v>
      </c>
      <c r="C14" s="5"/>
      <c r="D14" s="5" t="s">
        <v>231</v>
      </c>
      <c r="E14" s="5" t="s">
        <v>78</v>
      </c>
      <c r="F14" s="5" t="str">
        <f>"07932"</f>
        <v>07932</v>
      </c>
      <c r="G14" s="5"/>
      <c r="H14" s="4" t="s">
        <v>492</v>
      </c>
      <c r="I14" s="4" t="s">
        <v>493</v>
      </c>
    </row>
    <row r="15" spans="1:9" x14ac:dyDescent="0.25">
      <c r="A15" s="5" t="s">
        <v>217</v>
      </c>
      <c r="B15" s="5" t="s">
        <v>218</v>
      </c>
      <c r="C15" s="5"/>
      <c r="D15" s="5" t="s">
        <v>219</v>
      </c>
      <c r="E15" s="5" t="s">
        <v>220</v>
      </c>
      <c r="F15" s="5" t="str">
        <f>"88337"</f>
        <v>88337</v>
      </c>
      <c r="G15" s="5"/>
      <c r="H15" s="4" t="s">
        <v>496</v>
      </c>
      <c r="I15" s="4" t="s">
        <v>494</v>
      </c>
    </row>
    <row r="16" spans="1:9" x14ac:dyDescent="0.25">
      <c r="A16" s="5" t="s">
        <v>503</v>
      </c>
      <c r="B16" s="5" t="s">
        <v>291</v>
      </c>
      <c r="C16" s="5"/>
      <c r="D16" s="5" t="s">
        <v>292</v>
      </c>
      <c r="E16" s="5" t="s">
        <v>9</v>
      </c>
      <c r="F16" s="5" t="str">
        <f>"30144"</f>
        <v>30144</v>
      </c>
      <c r="G16" s="5"/>
      <c r="H16" s="4" t="s">
        <v>492</v>
      </c>
      <c r="I16" s="4" t="s">
        <v>493</v>
      </c>
    </row>
    <row r="17" spans="1:9" x14ac:dyDescent="0.25">
      <c r="A17" s="5" t="s">
        <v>432</v>
      </c>
      <c r="B17" s="5" t="s">
        <v>433</v>
      </c>
      <c r="C17" s="5"/>
      <c r="D17" s="5" t="s">
        <v>434</v>
      </c>
      <c r="E17" s="5" t="s">
        <v>45</v>
      </c>
      <c r="F17" s="5" t="str">
        <f>"98053"</f>
        <v>98053</v>
      </c>
      <c r="G17" s="5"/>
      <c r="H17" s="4" t="s">
        <v>496</v>
      </c>
      <c r="I17" s="4" t="s">
        <v>494</v>
      </c>
    </row>
    <row r="18" spans="1:9" x14ac:dyDescent="0.25">
      <c r="A18" s="5" t="s">
        <v>196</v>
      </c>
      <c r="B18" s="5" t="s">
        <v>197</v>
      </c>
      <c r="C18" s="5" t="s">
        <v>198</v>
      </c>
      <c r="D18" s="5" t="s">
        <v>199</v>
      </c>
      <c r="E18" s="5" t="s">
        <v>172</v>
      </c>
      <c r="F18" s="5" t="str">
        <f>"75087-5300"</f>
        <v>75087-5300</v>
      </c>
      <c r="G18" s="5"/>
      <c r="H18" s="4" t="s">
        <v>492</v>
      </c>
      <c r="I18" s="4" t="s">
        <v>494</v>
      </c>
    </row>
    <row r="19" spans="1:9" x14ac:dyDescent="0.25">
      <c r="A19" s="5" t="s">
        <v>268</v>
      </c>
      <c r="B19" s="5" t="s">
        <v>269</v>
      </c>
      <c r="C19" s="5" t="s">
        <v>270</v>
      </c>
      <c r="D19" s="5" t="s">
        <v>271</v>
      </c>
      <c r="E19" s="5" t="s">
        <v>104</v>
      </c>
      <c r="F19" s="5" t="str">
        <f>"02109"</f>
        <v>02109</v>
      </c>
      <c r="G19" s="5"/>
      <c r="H19" s="4" t="s">
        <v>496</v>
      </c>
      <c r="I19" s="4" t="s">
        <v>499</v>
      </c>
    </row>
    <row r="20" spans="1:9" x14ac:dyDescent="0.25">
      <c r="A20" s="5" t="s">
        <v>97</v>
      </c>
      <c r="B20" s="5" t="s">
        <v>98</v>
      </c>
      <c r="C20" s="5"/>
      <c r="D20" s="5" t="s">
        <v>99</v>
      </c>
      <c r="E20" s="5" t="s">
        <v>100</v>
      </c>
      <c r="F20" s="5" t="str">
        <f>"20794"</f>
        <v>20794</v>
      </c>
      <c r="G20" s="5"/>
      <c r="H20" s="4" t="s">
        <v>496</v>
      </c>
      <c r="I20" s="4" t="s">
        <v>499</v>
      </c>
    </row>
    <row r="21" spans="1:9" x14ac:dyDescent="0.25">
      <c r="A21" s="5" t="s">
        <v>124</v>
      </c>
      <c r="B21" s="5" t="s">
        <v>125</v>
      </c>
      <c r="C21" s="5"/>
      <c r="D21" s="5" t="s">
        <v>126</v>
      </c>
      <c r="E21" s="5" t="s">
        <v>28</v>
      </c>
      <c r="F21" s="5" t="str">
        <f>"90021"</f>
        <v>90021</v>
      </c>
      <c r="G21" s="5"/>
      <c r="H21" s="4" t="s">
        <v>492</v>
      </c>
      <c r="I21" s="4" t="s">
        <v>495</v>
      </c>
    </row>
    <row r="22" spans="1:9" x14ac:dyDescent="0.25">
      <c r="A22" s="5" t="s">
        <v>355</v>
      </c>
      <c r="B22" s="5" t="s">
        <v>356</v>
      </c>
      <c r="C22" s="5"/>
      <c r="D22" s="5" t="s">
        <v>357</v>
      </c>
      <c r="E22" s="5" t="s">
        <v>28</v>
      </c>
      <c r="F22" s="5" t="str">
        <f>"92692"</f>
        <v>92692</v>
      </c>
      <c r="G22" s="5"/>
      <c r="H22" s="4" t="s">
        <v>496</v>
      </c>
      <c r="I22" s="4" t="s">
        <v>494</v>
      </c>
    </row>
    <row r="23" spans="1:9" x14ac:dyDescent="0.25">
      <c r="A23" s="5" t="s">
        <v>504</v>
      </c>
      <c r="B23" s="5" t="s">
        <v>297</v>
      </c>
      <c r="C23" s="5" t="s">
        <v>298</v>
      </c>
      <c r="D23" s="5" t="s">
        <v>246</v>
      </c>
      <c r="E23" s="5" t="s">
        <v>9</v>
      </c>
      <c r="F23" s="5" t="str">
        <f>"30066"</f>
        <v>30066</v>
      </c>
      <c r="G23" s="5"/>
      <c r="H23" s="4" t="s">
        <v>492</v>
      </c>
      <c r="I23" s="4" t="s">
        <v>495</v>
      </c>
    </row>
    <row r="24" spans="1:9" x14ac:dyDescent="0.25">
      <c r="A24" s="5" t="s">
        <v>327</v>
      </c>
      <c r="B24" s="5" t="s">
        <v>328</v>
      </c>
      <c r="C24" s="5"/>
      <c r="D24" s="5" t="s">
        <v>67</v>
      </c>
      <c r="E24" s="5" t="s">
        <v>28</v>
      </c>
      <c r="F24" s="5" t="str">
        <f>"92618"</f>
        <v>92618</v>
      </c>
      <c r="G24" s="5"/>
      <c r="H24" s="4" t="s">
        <v>492</v>
      </c>
      <c r="I24" s="4" t="s">
        <v>497</v>
      </c>
    </row>
    <row r="25" spans="1:9" x14ac:dyDescent="0.25">
      <c r="A25" s="5" t="s">
        <v>438</v>
      </c>
      <c r="B25" s="5" t="s">
        <v>439</v>
      </c>
      <c r="C25" s="5"/>
      <c r="D25" s="5" t="s">
        <v>440</v>
      </c>
      <c r="E25" s="5" t="s">
        <v>88</v>
      </c>
      <c r="F25" s="5" t="str">
        <f>"60455"</f>
        <v>60455</v>
      </c>
      <c r="G25" s="5"/>
      <c r="H25" s="4" t="s">
        <v>496</v>
      </c>
      <c r="I25" s="4" t="s">
        <v>493</v>
      </c>
    </row>
    <row r="26" spans="1:9" x14ac:dyDescent="0.25">
      <c r="A26" s="5" t="s">
        <v>384</v>
      </c>
      <c r="B26" s="5" t="s">
        <v>385</v>
      </c>
      <c r="C26" s="5"/>
      <c r="D26" s="5" t="s">
        <v>386</v>
      </c>
      <c r="E26" s="5" t="s">
        <v>96</v>
      </c>
      <c r="F26" s="5" t="str">
        <f>"11050"</f>
        <v>11050</v>
      </c>
      <c r="G26" s="5"/>
      <c r="H26" s="4" t="s">
        <v>496</v>
      </c>
      <c r="I26" s="4" t="s">
        <v>500</v>
      </c>
    </row>
    <row r="27" spans="1:9" x14ac:dyDescent="0.25">
      <c r="A27" s="5" t="s">
        <v>346</v>
      </c>
      <c r="B27" s="5" t="s">
        <v>347</v>
      </c>
      <c r="C27" s="5"/>
      <c r="D27" s="5" t="s">
        <v>348</v>
      </c>
      <c r="E27" s="5" t="s">
        <v>177</v>
      </c>
      <c r="F27" s="5" t="str">
        <f>"24529"</f>
        <v>24529</v>
      </c>
      <c r="G27" s="5"/>
      <c r="H27" s="4" t="s">
        <v>492</v>
      </c>
      <c r="I27" s="4" t="s">
        <v>497</v>
      </c>
    </row>
    <row r="28" spans="1:9" x14ac:dyDescent="0.25">
      <c r="A28" s="5" t="s">
        <v>425</v>
      </c>
      <c r="B28" s="5" t="s">
        <v>426</v>
      </c>
      <c r="C28" s="5"/>
      <c r="D28" s="5" t="s">
        <v>427</v>
      </c>
      <c r="E28" s="5" t="s">
        <v>28</v>
      </c>
      <c r="F28" s="5" t="str">
        <f>"90503"</f>
        <v>90503</v>
      </c>
      <c r="G28" s="5"/>
      <c r="H28" s="4" t="s">
        <v>496</v>
      </c>
      <c r="I28" s="4" t="s">
        <v>494</v>
      </c>
    </row>
    <row r="29" spans="1:9" x14ac:dyDescent="0.25">
      <c r="A29" s="5" t="s">
        <v>324</v>
      </c>
      <c r="B29" s="5" t="s">
        <v>325</v>
      </c>
      <c r="C29" s="5"/>
      <c r="D29" s="5" t="s">
        <v>326</v>
      </c>
      <c r="E29" s="5" t="s">
        <v>104</v>
      </c>
      <c r="F29" s="5" t="str">
        <f>"01923"</f>
        <v>01923</v>
      </c>
      <c r="G29" s="5"/>
      <c r="H29" s="4" t="s">
        <v>496</v>
      </c>
      <c r="I29" s="4" t="s">
        <v>499</v>
      </c>
    </row>
    <row r="30" spans="1:9" x14ac:dyDescent="0.25">
      <c r="A30" s="5" t="s">
        <v>127</v>
      </c>
      <c r="B30" s="5" t="s">
        <v>128</v>
      </c>
      <c r="C30" s="5"/>
      <c r="D30" s="5" t="s">
        <v>129</v>
      </c>
      <c r="E30" s="5" t="s">
        <v>32</v>
      </c>
      <c r="F30" s="5" t="s">
        <v>130</v>
      </c>
      <c r="G30" s="5" t="s">
        <v>34</v>
      </c>
      <c r="H30" s="4" t="s">
        <v>496</v>
      </c>
      <c r="I30" s="4" t="s">
        <v>498</v>
      </c>
    </row>
    <row r="31" spans="1:9" x14ac:dyDescent="0.25">
      <c r="A31" s="5" t="s">
        <v>380</v>
      </c>
      <c r="B31" s="5" t="s">
        <v>381</v>
      </c>
      <c r="C31" s="5" t="s">
        <v>382</v>
      </c>
      <c r="D31" s="5" t="s">
        <v>383</v>
      </c>
      <c r="E31" s="5" t="s">
        <v>172</v>
      </c>
      <c r="F31" s="5" t="str">
        <f>"75063"</f>
        <v>75063</v>
      </c>
      <c r="G31" s="5"/>
      <c r="H31" s="4" t="s">
        <v>496</v>
      </c>
      <c r="I31" s="4" t="s">
        <v>493</v>
      </c>
    </row>
    <row r="32" spans="1:9" x14ac:dyDescent="0.25">
      <c r="A32" s="5" t="s">
        <v>256</v>
      </c>
      <c r="B32" s="5" t="s">
        <v>257</v>
      </c>
      <c r="C32" s="5"/>
      <c r="D32" s="5" t="s">
        <v>27</v>
      </c>
      <c r="E32" s="5" t="s">
        <v>28</v>
      </c>
      <c r="F32" s="5" t="str">
        <f>"94607"</f>
        <v>94607</v>
      </c>
      <c r="G32" s="5"/>
      <c r="H32" s="4" t="s">
        <v>496</v>
      </c>
      <c r="I32" s="4" t="s">
        <v>494</v>
      </c>
    </row>
    <row r="33" spans="1:9" x14ac:dyDescent="0.25">
      <c r="A33" s="5" t="s">
        <v>149</v>
      </c>
      <c r="B33" s="5" t="s">
        <v>150</v>
      </c>
      <c r="C33" s="5"/>
      <c r="D33" s="5" t="s">
        <v>151</v>
      </c>
      <c r="E33" s="5" t="s">
        <v>152</v>
      </c>
      <c r="F33" s="5" t="str">
        <f>"80216"</f>
        <v>80216</v>
      </c>
      <c r="G33" s="5"/>
      <c r="H33" s="4" t="s">
        <v>496</v>
      </c>
      <c r="I33" s="4" t="s">
        <v>493</v>
      </c>
    </row>
    <row r="34" spans="1:9" x14ac:dyDescent="0.25">
      <c r="A34" s="5" t="s">
        <v>54</v>
      </c>
      <c r="B34" s="5" t="s">
        <v>55</v>
      </c>
      <c r="C34" s="5"/>
      <c r="D34" s="5" t="s">
        <v>56</v>
      </c>
      <c r="E34" s="5" t="s">
        <v>9</v>
      </c>
      <c r="F34" s="5" t="str">
        <f>"30269"</f>
        <v>30269</v>
      </c>
      <c r="G34" s="5"/>
      <c r="H34" s="4" t="s">
        <v>496</v>
      </c>
      <c r="I34" s="4" t="s">
        <v>500</v>
      </c>
    </row>
    <row r="35" spans="1:9" x14ac:dyDescent="0.25">
      <c r="A35" s="5" t="s">
        <v>428</v>
      </c>
      <c r="B35" s="5" t="s">
        <v>429</v>
      </c>
      <c r="C35" s="5" t="s">
        <v>430</v>
      </c>
      <c r="D35" s="5" t="s">
        <v>431</v>
      </c>
      <c r="E35" s="5" t="s">
        <v>53</v>
      </c>
      <c r="F35" s="5" t="str">
        <f>"46112"</f>
        <v>46112</v>
      </c>
      <c r="G35" s="5"/>
      <c r="H35" s="4" t="s">
        <v>496</v>
      </c>
      <c r="I35" s="4" t="s">
        <v>493</v>
      </c>
    </row>
    <row r="36" spans="1:9" x14ac:dyDescent="0.25">
      <c r="A36" s="5" t="s">
        <v>264</v>
      </c>
      <c r="B36" s="5" t="s">
        <v>265</v>
      </c>
      <c r="C36" s="5"/>
      <c r="D36" s="5" t="s">
        <v>266</v>
      </c>
      <c r="E36" s="5" t="s">
        <v>267</v>
      </c>
      <c r="F36" s="5" t="str">
        <f>"41018-1845"</f>
        <v>41018-1845</v>
      </c>
      <c r="G36" s="5"/>
      <c r="H36" s="4" t="s">
        <v>492</v>
      </c>
      <c r="I36" s="4" t="s">
        <v>497</v>
      </c>
    </row>
    <row r="37" spans="1:9" x14ac:dyDescent="0.25">
      <c r="A37" s="5" t="s">
        <v>109</v>
      </c>
      <c r="B37" s="5" t="s">
        <v>110</v>
      </c>
      <c r="C37" s="5" t="s">
        <v>87</v>
      </c>
      <c r="D37" s="5" t="s">
        <v>59</v>
      </c>
      <c r="E37" s="5" t="s">
        <v>60</v>
      </c>
      <c r="F37" s="5" t="str">
        <f>"85085"</f>
        <v>85085</v>
      </c>
      <c r="G37" s="5"/>
      <c r="H37" s="4" t="s">
        <v>496</v>
      </c>
      <c r="I37" s="4" t="s">
        <v>494</v>
      </c>
    </row>
    <row r="38" spans="1:9" x14ac:dyDescent="0.25">
      <c r="A38" s="5" t="s">
        <v>311</v>
      </c>
      <c r="B38" s="5" t="s">
        <v>312</v>
      </c>
      <c r="C38" s="5" t="s">
        <v>313</v>
      </c>
      <c r="D38" s="5" t="s">
        <v>314</v>
      </c>
      <c r="E38" s="5" t="s">
        <v>28</v>
      </c>
      <c r="F38" s="5" t="str">
        <f>"94040"</f>
        <v>94040</v>
      </c>
      <c r="G38" s="5"/>
      <c r="H38" s="4" t="s">
        <v>496</v>
      </c>
      <c r="I38" s="4" t="s">
        <v>494</v>
      </c>
    </row>
    <row r="39" spans="1:9" x14ac:dyDescent="0.25">
      <c r="A39" s="5" t="s">
        <v>111</v>
      </c>
      <c r="B39" s="5" t="s">
        <v>112</v>
      </c>
      <c r="C39" s="5"/>
      <c r="D39" s="5" t="s">
        <v>113</v>
      </c>
      <c r="E39" s="5" t="s">
        <v>114</v>
      </c>
      <c r="F39" s="5" t="str">
        <f>"55411"</f>
        <v>55411</v>
      </c>
      <c r="G39" s="5"/>
      <c r="H39" s="4" t="s">
        <v>496</v>
      </c>
      <c r="I39" s="4" t="s">
        <v>500</v>
      </c>
    </row>
    <row r="40" spans="1:9" x14ac:dyDescent="0.25">
      <c r="A40" s="5" t="s">
        <v>505</v>
      </c>
      <c r="B40" s="5" t="s">
        <v>242</v>
      </c>
      <c r="C40" s="5"/>
      <c r="D40" s="5" t="s">
        <v>243</v>
      </c>
      <c r="E40" s="5" t="s">
        <v>244</v>
      </c>
      <c r="F40" s="5" t="s">
        <v>245</v>
      </c>
      <c r="G40" s="5" t="s">
        <v>34</v>
      </c>
      <c r="H40" s="4" t="s">
        <v>492</v>
      </c>
      <c r="I40" s="4" t="s">
        <v>497</v>
      </c>
    </row>
    <row r="41" spans="1:9" x14ac:dyDescent="0.25">
      <c r="A41" s="5" t="s">
        <v>394</v>
      </c>
      <c r="B41" s="5" t="s">
        <v>395</v>
      </c>
      <c r="C41" s="5"/>
      <c r="D41" s="5" t="s">
        <v>396</v>
      </c>
      <c r="E41" s="5" t="s">
        <v>28</v>
      </c>
      <c r="F41" s="5" t="str">
        <f>"91016"</f>
        <v>91016</v>
      </c>
      <c r="G41" s="5"/>
      <c r="H41" s="4" t="s">
        <v>496</v>
      </c>
      <c r="I41" s="4" t="s">
        <v>494</v>
      </c>
    </row>
    <row r="42" spans="1:9" x14ac:dyDescent="0.25">
      <c r="A42" s="5" t="s">
        <v>68</v>
      </c>
      <c r="B42" s="5" t="s">
        <v>69</v>
      </c>
      <c r="C42" s="5"/>
      <c r="D42" s="5" t="s">
        <v>70</v>
      </c>
      <c r="E42" s="5" t="s">
        <v>71</v>
      </c>
      <c r="F42" s="5" t="str">
        <f>"02893"</f>
        <v>02893</v>
      </c>
      <c r="G42" s="5"/>
      <c r="H42" s="4" t="s">
        <v>496</v>
      </c>
      <c r="I42" s="4" t="s">
        <v>499</v>
      </c>
    </row>
    <row r="43" spans="1:9" x14ac:dyDescent="0.25">
      <c r="A43" s="5" t="s">
        <v>89</v>
      </c>
      <c r="B43" s="5" t="s">
        <v>90</v>
      </c>
      <c r="C43" s="5" t="s">
        <v>91</v>
      </c>
      <c r="D43" s="5" t="s">
        <v>92</v>
      </c>
      <c r="E43" s="5" t="s">
        <v>88</v>
      </c>
      <c r="F43" s="5" t="str">
        <f>"60654"</f>
        <v>60654</v>
      </c>
      <c r="G43" s="5"/>
      <c r="H43" s="4" t="s">
        <v>492</v>
      </c>
      <c r="I43" s="4" t="s">
        <v>497</v>
      </c>
    </row>
    <row r="44" spans="1:9" x14ac:dyDescent="0.25">
      <c r="A44" s="5" t="s">
        <v>301</v>
      </c>
      <c r="B44" s="5" t="s">
        <v>302</v>
      </c>
      <c r="C44" s="5"/>
      <c r="D44" s="5" t="s">
        <v>303</v>
      </c>
      <c r="E44" s="5" t="s">
        <v>28</v>
      </c>
      <c r="F44" s="5" t="str">
        <f>"92081"</f>
        <v>92081</v>
      </c>
      <c r="G44" s="5"/>
      <c r="H44" s="4" t="s">
        <v>496</v>
      </c>
      <c r="I44" s="4" t="s">
        <v>494</v>
      </c>
    </row>
    <row r="45" spans="1:9" x14ac:dyDescent="0.25">
      <c r="A45" s="5" t="s">
        <v>35</v>
      </c>
      <c r="B45" s="5" t="s">
        <v>36</v>
      </c>
      <c r="C45" s="5"/>
      <c r="D45" s="5" t="s">
        <v>37</v>
      </c>
      <c r="E45" s="5" t="s">
        <v>38</v>
      </c>
      <c r="F45" s="5" t="str">
        <f>"97306"</f>
        <v>97306</v>
      </c>
      <c r="G45" s="5"/>
      <c r="H45" s="4" t="s">
        <v>496</v>
      </c>
      <c r="I45" s="4" t="s">
        <v>494</v>
      </c>
    </row>
    <row r="46" spans="1:9" x14ac:dyDescent="0.25">
      <c r="A46" s="5" t="s">
        <v>191</v>
      </c>
      <c r="B46" s="5" t="s">
        <v>192</v>
      </c>
      <c r="C46" s="5"/>
      <c r="D46" s="5" t="s">
        <v>193</v>
      </c>
      <c r="E46" s="5" t="s">
        <v>194</v>
      </c>
      <c r="F46" s="5" t="s">
        <v>195</v>
      </c>
      <c r="G46" s="5"/>
      <c r="H46" s="4" t="s">
        <v>492</v>
      </c>
      <c r="I46" s="4" t="s">
        <v>497</v>
      </c>
    </row>
    <row r="47" spans="1:9" x14ac:dyDescent="0.25">
      <c r="A47" s="5" t="s">
        <v>249</v>
      </c>
      <c r="B47" s="5" t="s">
        <v>250</v>
      </c>
      <c r="C47" s="5" t="s">
        <v>251</v>
      </c>
      <c r="D47" s="5" t="s">
        <v>252</v>
      </c>
      <c r="E47" s="5" t="s">
        <v>216</v>
      </c>
      <c r="F47" s="5" t="str">
        <f>"33324"</f>
        <v>33324</v>
      </c>
      <c r="G47" s="5"/>
      <c r="H47" s="4" t="s">
        <v>496</v>
      </c>
      <c r="I47" s="4" t="s">
        <v>499</v>
      </c>
    </row>
    <row r="48" spans="1:9" x14ac:dyDescent="0.25">
      <c r="A48" s="5" t="s">
        <v>477</v>
      </c>
      <c r="B48" s="5" t="s">
        <v>478</v>
      </c>
      <c r="C48" s="5" t="s">
        <v>479</v>
      </c>
      <c r="D48" s="5" t="s">
        <v>480</v>
      </c>
      <c r="E48" s="5" t="s">
        <v>86</v>
      </c>
      <c r="F48" s="5" t="str">
        <f>"19355"</f>
        <v>19355</v>
      </c>
      <c r="G48" s="5"/>
      <c r="H48" s="4" t="s">
        <v>496</v>
      </c>
      <c r="I48" s="4" t="s">
        <v>499</v>
      </c>
    </row>
    <row r="49" spans="1:9" x14ac:dyDescent="0.25">
      <c r="A49" s="5" t="s">
        <v>460</v>
      </c>
      <c r="B49" s="5" t="s">
        <v>461</v>
      </c>
      <c r="C49" s="5"/>
      <c r="D49" s="5" t="s">
        <v>462</v>
      </c>
      <c r="E49" s="5" t="s">
        <v>78</v>
      </c>
      <c r="F49" s="5" t="str">
        <f>"08861"</f>
        <v>08861</v>
      </c>
      <c r="G49" s="5"/>
      <c r="H49" s="4" t="s">
        <v>496</v>
      </c>
      <c r="I49" s="4" t="s">
        <v>499</v>
      </c>
    </row>
    <row r="50" spans="1:9" x14ac:dyDescent="0.25">
      <c r="A50" s="5" t="s">
        <v>134</v>
      </c>
      <c r="B50" s="5" t="s">
        <v>135</v>
      </c>
      <c r="C50" s="5" t="s">
        <v>136</v>
      </c>
      <c r="D50" s="5" t="s">
        <v>137</v>
      </c>
      <c r="E50" s="5" t="s">
        <v>28</v>
      </c>
      <c r="F50" s="5" t="str">
        <f>"94583"</f>
        <v>94583</v>
      </c>
      <c r="G50" s="5"/>
      <c r="H50" s="4" t="s">
        <v>496</v>
      </c>
      <c r="I50" s="4" t="s">
        <v>498</v>
      </c>
    </row>
    <row r="51" spans="1:9" x14ac:dyDescent="0.25">
      <c r="A51" s="5" t="s">
        <v>272</v>
      </c>
      <c r="B51" s="5" t="s">
        <v>273</v>
      </c>
      <c r="C51" s="5"/>
      <c r="D51" s="5" t="s">
        <v>274</v>
      </c>
      <c r="E51" s="5" t="s">
        <v>172</v>
      </c>
      <c r="F51" s="5" t="str">
        <f>"75024"</f>
        <v>75024</v>
      </c>
      <c r="G51" s="5"/>
      <c r="H51" s="4" t="s">
        <v>496</v>
      </c>
      <c r="I51" s="4" t="s">
        <v>493</v>
      </c>
    </row>
    <row r="52" spans="1:9" x14ac:dyDescent="0.25">
      <c r="A52" s="5" t="s">
        <v>184</v>
      </c>
      <c r="B52" s="5" t="s">
        <v>185</v>
      </c>
      <c r="C52" s="5" t="s">
        <v>186</v>
      </c>
      <c r="D52" s="5" t="s">
        <v>187</v>
      </c>
      <c r="E52" s="5" t="s">
        <v>71</v>
      </c>
      <c r="F52" s="5" t="str">
        <f>"02818"</f>
        <v>02818</v>
      </c>
      <c r="G52" s="5"/>
      <c r="H52" s="4" t="s">
        <v>492</v>
      </c>
      <c r="I52" s="4" t="s">
        <v>493</v>
      </c>
    </row>
    <row r="53" spans="1:9" x14ac:dyDescent="0.25">
      <c r="A53" s="5" t="s">
        <v>448</v>
      </c>
      <c r="B53" s="5" t="s">
        <v>449</v>
      </c>
      <c r="C53" s="5"/>
      <c r="D53" s="5" t="s">
        <v>450</v>
      </c>
      <c r="E53" s="5" t="s">
        <v>108</v>
      </c>
      <c r="F53" s="5" t="str">
        <f>"53154"</f>
        <v>53154</v>
      </c>
      <c r="G53" s="5"/>
      <c r="H53" s="4" t="s">
        <v>496</v>
      </c>
      <c r="I53" s="4" t="s">
        <v>498</v>
      </c>
    </row>
    <row r="54" spans="1:9" x14ac:dyDescent="0.25">
      <c r="A54" s="5" t="s">
        <v>349</v>
      </c>
      <c r="B54" s="5" t="s">
        <v>350</v>
      </c>
      <c r="C54" s="5"/>
      <c r="D54" s="5" t="s">
        <v>351</v>
      </c>
      <c r="E54" s="5" t="s">
        <v>88</v>
      </c>
      <c r="F54" s="5" t="str">
        <f>"60061"</f>
        <v>60061</v>
      </c>
      <c r="G54" s="5"/>
      <c r="H54" s="4" t="s">
        <v>492</v>
      </c>
      <c r="I54" s="4" t="s">
        <v>497</v>
      </c>
    </row>
    <row r="55" spans="1:9" x14ac:dyDescent="0.25">
      <c r="A55" s="5" t="s">
        <v>306</v>
      </c>
      <c r="B55" s="5" t="s">
        <v>307</v>
      </c>
      <c r="C55" s="5" t="s">
        <v>308</v>
      </c>
      <c r="D55" s="5" t="s">
        <v>309</v>
      </c>
      <c r="E55" s="5" t="s">
        <v>310</v>
      </c>
      <c r="F55" s="5" t="str">
        <f>"37921"</f>
        <v>37921</v>
      </c>
      <c r="G55" s="5"/>
      <c r="H55" s="4" t="s">
        <v>492</v>
      </c>
      <c r="I55" s="4" t="s">
        <v>493</v>
      </c>
    </row>
    <row r="56" spans="1:9" x14ac:dyDescent="0.25">
      <c r="A56" s="5" t="s">
        <v>158</v>
      </c>
      <c r="B56" s="5" t="s">
        <v>159</v>
      </c>
      <c r="C56" s="5"/>
      <c r="D56" s="5" t="s">
        <v>160</v>
      </c>
      <c r="E56" s="5" t="s">
        <v>45</v>
      </c>
      <c r="F56" s="5" t="str">
        <f>"98144"</f>
        <v>98144</v>
      </c>
      <c r="G56" s="5"/>
      <c r="H56" s="4" t="s">
        <v>496</v>
      </c>
      <c r="I56" s="4" t="s">
        <v>494</v>
      </c>
    </row>
    <row r="57" spans="1:9" x14ac:dyDescent="0.25">
      <c r="A57" s="5" t="s">
        <v>226</v>
      </c>
      <c r="B57" s="5" t="s">
        <v>227</v>
      </c>
      <c r="C57" s="5"/>
      <c r="D57" s="5" t="s">
        <v>228</v>
      </c>
      <c r="E57" s="5" t="s">
        <v>9</v>
      </c>
      <c r="F57" s="5" t="str">
        <f>"30043"</f>
        <v>30043</v>
      </c>
      <c r="G57" s="5"/>
      <c r="H57" s="4" t="s">
        <v>496</v>
      </c>
      <c r="I57" s="4" t="s">
        <v>499</v>
      </c>
    </row>
    <row r="58" spans="1:9" x14ac:dyDescent="0.25">
      <c r="A58" s="5" t="s">
        <v>203</v>
      </c>
      <c r="B58" s="5" t="s">
        <v>204</v>
      </c>
      <c r="C58" s="5" t="s">
        <v>205</v>
      </c>
      <c r="D58" s="5" t="s">
        <v>11</v>
      </c>
      <c r="E58" s="5" t="s">
        <v>177</v>
      </c>
      <c r="F58" s="5" t="str">
        <f>"22033"</f>
        <v>22033</v>
      </c>
      <c r="G58" s="5"/>
      <c r="H58" s="4" t="s">
        <v>496</v>
      </c>
      <c r="I58" s="4" t="s">
        <v>499</v>
      </c>
    </row>
    <row r="59" spans="1:9" x14ac:dyDescent="0.25">
      <c r="A59" s="5" t="s">
        <v>361</v>
      </c>
      <c r="B59" s="5" t="s">
        <v>362</v>
      </c>
      <c r="C59" s="5"/>
      <c r="D59" s="5" t="s">
        <v>363</v>
      </c>
      <c r="E59" s="5" t="s">
        <v>20</v>
      </c>
      <c r="F59" s="5" t="str">
        <f>"44691"</f>
        <v>44691</v>
      </c>
      <c r="G59" s="5"/>
      <c r="H59" s="4" t="s">
        <v>492</v>
      </c>
      <c r="I59" s="4" t="s">
        <v>495</v>
      </c>
    </row>
    <row r="60" spans="1:9" x14ac:dyDescent="0.25">
      <c r="A60" s="5" t="s">
        <v>377</v>
      </c>
      <c r="B60" s="5" t="s">
        <v>378</v>
      </c>
      <c r="C60" s="5"/>
      <c r="D60" s="5" t="s">
        <v>379</v>
      </c>
      <c r="E60" s="5" t="s">
        <v>96</v>
      </c>
      <c r="F60" s="5" t="str">
        <f>"11717"</f>
        <v>11717</v>
      </c>
      <c r="G60" s="5"/>
      <c r="H60" s="4" t="s">
        <v>496</v>
      </c>
      <c r="I60" s="4" t="s">
        <v>499</v>
      </c>
    </row>
    <row r="61" spans="1:9" x14ac:dyDescent="0.25">
      <c r="A61" s="5" t="s">
        <v>17</v>
      </c>
      <c r="B61" s="5" t="s">
        <v>18</v>
      </c>
      <c r="C61" s="5"/>
      <c r="D61" s="5" t="s">
        <v>19</v>
      </c>
      <c r="E61" s="5" t="s">
        <v>20</v>
      </c>
      <c r="F61" s="5" t="str">
        <f>"43701"</f>
        <v>43701</v>
      </c>
      <c r="G61" s="5"/>
      <c r="H61" s="4" t="s">
        <v>496</v>
      </c>
      <c r="I61" s="4" t="s">
        <v>493</v>
      </c>
    </row>
    <row r="62" spans="1:9" x14ac:dyDescent="0.25">
      <c r="A62" s="5" t="s">
        <v>484</v>
      </c>
      <c r="B62" s="5" t="s">
        <v>485</v>
      </c>
      <c r="C62" s="5" t="s">
        <v>486</v>
      </c>
      <c r="D62" s="5" t="s">
        <v>487</v>
      </c>
      <c r="E62" s="5" t="s">
        <v>28</v>
      </c>
      <c r="F62" s="5" t="str">
        <f>"91326"</f>
        <v>91326</v>
      </c>
      <c r="G62" s="5"/>
      <c r="H62" s="4" t="s">
        <v>496</v>
      </c>
      <c r="I62" s="4" t="s">
        <v>500</v>
      </c>
    </row>
    <row r="63" spans="1:9" x14ac:dyDescent="0.25">
      <c r="A63" s="5" t="s">
        <v>72</v>
      </c>
      <c r="B63" s="5" t="s">
        <v>73</v>
      </c>
      <c r="C63" s="5"/>
      <c r="D63" s="5" t="s">
        <v>74</v>
      </c>
      <c r="E63" s="5" t="s">
        <v>28</v>
      </c>
      <c r="F63" s="5" t="str">
        <f>"90750"</f>
        <v>90750</v>
      </c>
      <c r="G63" s="5"/>
      <c r="H63" s="9" t="s">
        <v>496</v>
      </c>
      <c r="I63" s="9" t="s">
        <v>494</v>
      </c>
    </row>
    <row r="64" spans="1:9" x14ac:dyDescent="0.25">
      <c r="A64" s="5" t="s">
        <v>465</v>
      </c>
      <c r="B64" s="5" t="s">
        <v>466</v>
      </c>
      <c r="C64" s="5"/>
      <c r="D64" s="5" t="s">
        <v>467</v>
      </c>
      <c r="E64" s="5" t="s">
        <v>177</v>
      </c>
      <c r="F64" s="5" t="str">
        <f>"23150"</f>
        <v>23150</v>
      </c>
      <c r="G64" s="5"/>
      <c r="H64" s="4" t="s">
        <v>496</v>
      </c>
      <c r="I64" s="4" t="s">
        <v>498</v>
      </c>
    </row>
    <row r="65" spans="1:9" x14ac:dyDescent="0.25">
      <c r="A65" s="5" t="s">
        <v>165</v>
      </c>
      <c r="B65" s="5" t="s">
        <v>166</v>
      </c>
      <c r="C65" s="5"/>
      <c r="D65" s="5" t="s">
        <v>167</v>
      </c>
      <c r="E65" s="5" t="s">
        <v>114</v>
      </c>
      <c r="F65" s="5" t="str">
        <f>"55340"</f>
        <v>55340</v>
      </c>
      <c r="G65" s="5"/>
      <c r="H65" s="4" t="s">
        <v>492</v>
      </c>
      <c r="I65" s="4" t="s">
        <v>495</v>
      </c>
    </row>
    <row r="66" spans="1:9" x14ac:dyDescent="0.25">
      <c r="A66" s="5" t="s">
        <v>21</v>
      </c>
      <c r="B66" s="5" t="s">
        <v>22</v>
      </c>
      <c r="C66" s="5"/>
      <c r="D66" s="5" t="s">
        <v>23</v>
      </c>
      <c r="E66" s="5" t="s">
        <v>24</v>
      </c>
      <c r="F66" s="5" t="str">
        <f>"63104"</f>
        <v>63104</v>
      </c>
      <c r="G66" s="5"/>
      <c r="H66" s="4" t="s">
        <v>496</v>
      </c>
      <c r="I66" s="4" t="s">
        <v>500</v>
      </c>
    </row>
    <row r="67" spans="1:9" x14ac:dyDescent="0.25">
      <c r="A67" s="5" t="s">
        <v>391</v>
      </c>
      <c r="B67" s="5" t="s">
        <v>392</v>
      </c>
      <c r="C67" s="5"/>
      <c r="D67" s="5" t="s">
        <v>393</v>
      </c>
      <c r="E67" s="5" t="s">
        <v>216</v>
      </c>
      <c r="F67" s="5" t="str">
        <f>"32043"</f>
        <v>32043</v>
      </c>
      <c r="G67" s="5"/>
      <c r="H67" s="4" t="s">
        <v>492</v>
      </c>
      <c r="I67" s="4" t="s">
        <v>493</v>
      </c>
    </row>
    <row r="68" spans="1:9" x14ac:dyDescent="0.25">
      <c r="A68" s="5" t="s">
        <v>138</v>
      </c>
      <c r="B68" s="5" t="s">
        <v>139</v>
      </c>
      <c r="C68" s="5"/>
      <c r="D68" s="5" t="s">
        <v>140</v>
      </c>
      <c r="E68" s="5" t="s">
        <v>16</v>
      </c>
      <c r="F68" s="5" t="str">
        <f>"89431"</f>
        <v>89431</v>
      </c>
      <c r="G68" s="5"/>
      <c r="H68" s="4" t="s">
        <v>496</v>
      </c>
      <c r="I68" s="4" t="s">
        <v>494</v>
      </c>
    </row>
    <row r="69" spans="1:9" x14ac:dyDescent="0.25">
      <c r="A69" s="5" t="s">
        <v>173</v>
      </c>
      <c r="B69" s="5" t="s">
        <v>174</v>
      </c>
      <c r="C69" s="5" t="s">
        <v>175</v>
      </c>
      <c r="D69" s="5" t="s">
        <v>176</v>
      </c>
      <c r="E69" s="5" t="s">
        <v>177</v>
      </c>
      <c r="F69" s="5" t="str">
        <f>"22314"</f>
        <v>22314</v>
      </c>
      <c r="G69" s="5"/>
      <c r="H69" s="4" t="s">
        <v>492</v>
      </c>
      <c r="I69" s="4" t="s">
        <v>495</v>
      </c>
    </row>
    <row r="70" spans="1:9" x14ac:dyDescent="0.25">
      <c r="A70" s="5" t="s">
        <v>131</v>
      </c>
      <c r="B70" s="5" t="s">
        <v>132</v>
      </c>
      <c r="C70" s="5"/>
      <c r="D70" s="5" t="s">
        <v>133</v>
      </c>
      <c r="E70" s="5" t="s">
        <v>88</v>
      </c>
      <c r="F70" s="5" t="str">
        <f>"60178"</f>
        <v>60178</v>
      </c>
      <c r="G70" s="5"/>
      <c r="H70" s="4" t="s">
        <v>492</v>
      </c>
      <c r="I70" s="4" t="s">
        <v>495</v>
      </c>
    </row>
    <row r="71" spans="1:9" x14ac:dyDescent="0.25">
      <c r="A71" s="5" t="s">
        <v>415</v>
      </c>
      <c r="B71" s="5" t="s">
        <v>416</v>
      </c>
      <c r="C71" s="5"/>
      <c r="D71" s="5" t="s">
        <v>417</v>
      </c>
      <c r="E71" s="5" t="s">
        <v>9</v>
      </c>
      <c r="F71" s="5" t="str">
        <f>"30004"</f>
        <v>30004</v>
      </c>
      <c r="G71" s="5"/>
      <c r="H71" s="4" t="s">
        <v>492</v>
      </c>
      <c r="I71" s="4" t="s">
        <v>495</v>
      </c>
    </row>
    <row r="72" spans="1:9" x14ac:dyDescent="0.25">
      <c r="A72" s="5" t="s">
        <v>178</v>
      </c>
      <c r="B72" s="5" t="s">
        <v>179</v>
      </c>
      <c r="C72" s="5"/>
      <c r="D72" s="5" t="s">
        <v>180</v>
      </c>
      <c r="E72" s="5" t="s">
        <v>9</v>
      </c>
      <c r="F72" s="5" t="str">
        <f>"30341"</f>
        <v>30341</v>
      </c>
      <c r="G72" s="5"/>
      <c r="H72" s="4" t="s">
        <v>492</v>
      </c>
      <c r="I72" s="4" t="s">
        <v>493</v>
      </c>
    </row>
    <row r="73" spans="1:9" x14ac:dyDescent="0.25">
      <c r="A73" s="5" t="s">
        <v>168</v>
      </c>
      <c r="B73" s="5" t="s">
        <v>169</v>
      </c>
      <c r="C73" s="5" t="s">
        <v>170</v>
      </c>
      <c r="D73" s="5" t="s">
        <v>171</v>
      </c>
      <c r="E73" s="5" t="s">
        <v>172</v>
      </c>
      <c r="F73" s="5" t="str">
        <f>"77019"</f>
        <v>77019</v>
      </c>
      <c r="G73" s="5"/>
      <c r="H73" s="4" t="s">
        <v>496</v>
      </c>
      <c r="I73" s="4" t="s">
        <v>498</v>
      </c>
    </row>
    <row r="74" spans="1:9" x14ac:dyDescent="0.25">
      <c r="A74" s="5" t="s">
        <v>83</v>
      </c>
      <c r="B74" s="5" t="s">
        <v>84</v>
      </c>
      <c r="C74" s="5"/>
      <c r="D74" s="5" t="s">
        <v>85</v>
      </c>
      <c r="E74" s="5" t="s">
        <v>86</v>
      </c>
      <c r="F74" s="5" t="str">
        <f>"15320"</f>
        <v>15320</v>
      </c>
      <c r="G74" s="5"/>
      <c r="H74" s="4" t="s">
        <v>496</v>
      </c>
      <c r="I74" s="4" t="s">
        <v>499</v>
      </c>
    </row>
    <row r="75" spans="1:9" x14ac:dyDescent="0.25">
      <c r="A75" s="5" t="s">
        <v>463</v>
      </c>
      <c r="B75" s="5" t="s">
        <v>464</v>
      </c>
      <c r="C75" s="5"/>
      <c r="D75" s="5" t="s">
        <v>123</v>
      </c>
      <c r="E75" s="5" t="s">
        <v>28</v>
      </c>
      <c r="F75" s="5" t="str">
        <f>"92126"</f>
        <v>92126</v>
      </c>
      <c r="G75" s="5"/>
      <c r="H75" s="4" t="s">
        <v>496</v>
      </c>
      <c r="I75" s="4" t="s">
        <v>494</v>
      </c>
    </row>
    <row r="76" spans="1:9" x14ac:dyDescent="0.25">
      <c r="A76" s="5" t="s">
        <v>29</v>
      </c>
      <c r="B76" s="5" t="s">
        <v>30</v>
      </c>
      <c r="C76" s="5"/>
      <c r="D76" s="5" t="s">
        <v>31</v>
      </c>
      <c r="E76" s="5" t="s">
        <v>32</v>
      </c>
      <c r="F76" s="5" t="s">
        <v>33</v>
      </c>
      <c r="G76" s="5" t="s">
        <v>34</v>
      </c>
      <c r="H76" s="4" t="s">
        <v>496</v>
      </c>
      <c r="I76" s="4" t="s">
        <v>498</v>
      </c>
    </row>
    <row r="77" spans="1:9" x14ac:dyDescent="0.25">
      <c r="A77" s="5" t="s">
        <v>258</v>
      </c>
      <c r="B77" s="5" t="s">
        <v>259</v>
      </c>
      <c r="C77" s="5"/>
      <c r="D77" s="5" t="s">
        <v>260</v>
      </c>
      <c r="E77" s="5" t="s">
        <v>239</v>
      </c>
      <c r="F77" s="5" t="str">
        <f>"28075"</f>
        <v>28075</v>
      </c>
      <c r="G77" s="5"/>
      <c r="H77" s="4" t="s">
        <v>496</v>
      </c>
      <c r="I77" s="4" t="s">
        <v>499</v>
      </c>
    </row>
    <row r="78" spans="1:9" x14ac:dyDescent="0.25">
      <c r="A78" s="5" t="s">
        <v>101</v>
      </c>
      <c r="B78" s="5" t="s">
        <v>102</v>
      </c>
      <c r="C78" s="5"/>
      <c r="D78" s="5" t="s">
        <v>103</v>
      </c>
      <c r="E78" s="5" t="s">
        <v>104</v>
      </c>
      <c r="F78" s="5" t="str">
        <f>"01721"</f>
        <v>01721</v>
      </c>
      <c r="G78" s="5"/>
      <c r="H78" s="4" t="s">
        <v>496</v>
      </c>
      <c r="I78" s="4" t="s">
        <v>499</v>
      </c>
    </row>
    <row r="79" spans="1:9" x14ac:dyDescent="0.25">
      <c r="A79" s="5" t="s">
        <v>506</v>
      </c>
      <c r="B79" s="5" t="s">
        <v>299</v>
      </c>
      <c r="C79" s="5"/>
      <c r="D79" s="5" t="s">
        <v>300</v>
      </c>
      <c r="E79" s="5" t="s">
        <v>53</v>
      </c>
      <c r="F79" s="5" t="str">
        <f>"46553"</f>
        <v>46553</v>
      </c>
      <c r="G79" s="5"/>
      <c r="H79" s="4" t="s">
        <v>492</v>
      </c>
      <c r="I79" s="4" t="s">
        <v>494</v>
      </c>
    </row>
    <row r="80" spans="1:9" x14ac:dyDescent="0.25">
      <c r="A80" s="5" t="s">
        <v>181</v>
      </c>
      <c r="B80" s="5" t="s">
        <v>182</v>
      </c>
      <c r="C80" s="5"/>
      <c r="D80" s="5" t="s">
        <v>183</v>
      </c>
      <c r="E80" s="5" t="s">
        <v>53</v>
      </c>
      <c r="F80" s="5" t="str">
        <f>"47441"</f>
        <v>47441</v>
      </c>
      <c r="G80" s="5"/>
      <c r="H80" s="4" t="s">
        <v>496</v>
      </c>
      <c r="I80" s="4" t="s">
        <v>498</v>
      </c>
    </row>
    <row r="81" spans="1:9" x14ac:dyDescent="0.25">
      <c r="A81" s="5" t="s">
        <v>209</v>
      </c>
      <c r="B81" s="5" t="s">
        <v>210</v>
      </c>
      <c r="C81" s="5"/>
      <c r="D81" s="5" t="s">
        <v>211</v>
      </c>
      <c r="E81" s="5" t="s">
        <v>88</v>
      </c>
      <c r="F81" s="5" t="str">
        <f>"60148"</f>
        <v>60148</v>
      </c>
      <c r="G81" s="5"/>
      <c r="H81" s="4" t="s">
        <v>496</v>
      </c>
      <c r="I81" s="4" t="s">
        <v>500</v>
      </c>
    </row>
    <row r="82" spans="1:9" x14ac:dyDescent="0.25">
      <c r="A82" s="5" t="s">
        <v>79</v>
      </c>
      <c r="B82" s="5" t="s">
        <v>80</v>
      </c>
      <c r="C82" s="5" t="s">
        <v>81</v>
      </c>
      <c r="D82" s="5" t="s">
        <v>82</v>
      </c>
      <c r="E82" s="5" t="s">
        <v>28</v>
      </c>
      <c r="F82" s="5" t="str">
        <f>"94560"</f>
        <v>94560</v>
      </c>
      <c r="G82" s="5"/>
      <c r="H82" s="4" t="s">
        <v>496</v>
      </c>
      <c r="I82" s="4" t="s">
        <v>494</v>
      </c>
    </row>
    <row r="83" spans="1:9" x14ac:dyDescent="0.25">
      <c r="A83" s="5" t="s">
        <v>481</v>
      </c>
      <c r="B83" s="5" t="s">
        <v>482</v>
      </c>
      <c r="C83" s="5"/>
      <c r="D83" s="5" t="s">
        <v>483</v>
      </c>
      <c r="E83" s="5" t="s">
        <v>20</v>
      </c>
      <c r="F83" s="5" t="str">
        <f>"44087"</f>
        <v>44087</v>
      </c>
      <c r="G83" s="5"/>
      <c r="H83" s="4" t="s">
        <v>496</v>
      </c>
      <c r="I83" s="4" t="s">
        <v>493</v>
      </c>
    </row>
    <row r="84" spans="1:9" x14ac:dyDescent="0.25">
      <c r="A84" s="5" t="s">
        <v>232</v>
      </c>
      <c r="B84" s="5" t="s">
        <v>233</v>
      </c>
      <c r="C84" s="5" t="s">
        <v>234</v>
      </c>
      <c r="D84" s="5" t="s">
        <v>235</v>
      </c>
      <c r="E84" s="5" t="s">
        <v>28</v>
      </c>
      <c r="F84" s="5" t="str">
        <f>"95616"</f>
        <v>95616</v>
      </c>
      <c r="G84" s="5"/>
      <c r="H84" s="4" t="s">
        <v>492</v>
      </c>
      <c r="I84" s="4" t="s">
        <v>494</v>
      </c>
    </row>
    <row r="85" spans="1:9" x14ac:dyDescent="0.25">
      <c r="A85" s="5" t="s">
        <v>221</v>
      </c>
      <c r="B85" s="5" t="s">
        <v>222</v>
      </c>
      <c r="C85" s="5"/>
      <c r="D85" s="5" t="s">
        <v>113</v>
      </c>
      <c r="E85" s="5" t="s">
        <v>114</v>
      </c>
      <c r="F85" s="5" t="str">
        <f>"55317"</f>
        <v>55317</v>
      </c>
      <c r="G85" s="5"/>
      <c r="H85" s="4" t="s">
        <v>496</v>
      </c>
      <c r="I85" s="4" t="s">
        <v>493</v>
      </c>
    </row>
    <row r="86" spans="1:9" x14ac:dyDescent="0.25">
      <c r="A86" s="5" t="s">
        <v>188</v>
      </c>
      <c r="B86" s="5" t="s">
        <v>189</v>
      </c>
      <c r="C86" s="5"/>
      <c r="D86" s="5" t="s">
        <v>190</v>
      </c>
      <c r="E86" s="5" t="s">
        <v>96</v>
      </c>
      <c r="F86" s="5" t="str">
        <f>"11701"</f>
        <v>11701</v>
      </c>
      <c r="G86" s="5"/>
      <c r="H86" s="4" t="s">
        <v>492</v>
      </c>
      <c r="I86" s="4" t="s">
        <v>493</v>
      </c>
    </row>
    <row r="87" spans="1:9" x14ac:dyDescent="0.25">
      <c r="A87" s="5" t="s">
        <v>318</v>
      </c>
      <c r="B87" s="5" t="s">
        <v>319</v>
      </c>
      <c r="C87" s="5"/>
      <c r="D87" s="5" t="s">
        <v>320</v>
      </c>
      <c r="E87" s="5" t="s">
        <v>172</v>
      </c>
      <c r="F87" s="5" t="str">
        <f>"78746"</f>
        <v>78746</v>
      </c>
      <c r="G87" s="5"/>
      <c r="H87" s="4" t="s">
        <v>496</v>
      </c>
      <c r="I87" s="4" t="s">
        <v>493</v>
      </c>
    </row>
    <row r="88" spans="1:9" x14ac:dyDescent="0.25">
      <c r="A88" s="5" t="s">
        <v>64</v>
      </c>
      <c r="B88" s="5" t="s">
        <v>65</v>
      </c>
      <c r="C88" s="5" t="s">
        <v>66</v>
      </c>
      <c r="D88" s="5" t="s">
        <v>67</v>
      </c>
      <c r="E88" s="5" t="s">
        <v>28</v>
      </c>
      <c r="F88" s="5" t="str">
        <f>"92618"</f>
        <v>92618</v>
      </c>
      <c r="G88" s="5"/>
      <c r="H88" s="4" t="s">
        <v>496</v>
      </c>
      <c r="I88" s="4" t="s">
        <v>494</v>
      </c>
    </row>
    <row r="89" spans="1:9" x14ac:dyDescent="0.25">
      <c r="A89" s="5" t="s">
        <v>364</v>
      </c>
      <c r="B89" s="5" t="s">
        <v>365</v>
      </c>
      <c r="C89" s="5" t="s">
        <v>366</v>
      </c>
      <c r="D89" s="5" t="s">
        <v>367</v>
      </c>
      <c r="E89" s="5" t="s">
        <v>177</v>
      </c>
      <c r="F89" s="5" t="str">
        <f>"22209"</f>
        <v>22209</v>
      </c>
      <c r="G89" s="5"/>
      <c r="H89" s="4" t="s">
        <v>492</v>
      </c>
      <c r="I89" s="4" t="s">
        <v>494</v>
      </c>
    </row>
    <row r="90" spans="1:9" x14ac:dyDescent="0.25">
      <c r="A90" s="5" t="s">
        <v>471</v>
      </c>
      <c r="B90" s="5" t="s">
        <v>472</v>
      </c>
      <c r="C90" s="5"/>
      <c r="D90" s="5" t="s">
        <v>473</v>
      </c>
      <c r="E90" s="5" t="s">
        <v>71</v>
      </c>
      <c r="F90" s="5" t="str">
        <f>"02809"</f>
        <v>02809</v>
      </c>
      <c r="G90" s="5"/>
      <c r="H90" s="4" t="s">
        <v>496</v>
      </c>
      <c r="I90" s="4" t="s">
        <v>499</v>
      </c>
    </row>
    <row r="91" spans="1:9" x14ac:dyDescent="0.25">
      <c r="A91" s="5" t="s">
        <v>75</v>
      </c>
      <c r="B91" s="5" t="s">
        <v>76</v>
      </c>
      <c r="C91" s="5"/>
      <c r="D91" s="5" t="s">
        <v>77</v>
      </c>
      <c r="E91" s="5" t="s">
        <v>78</v>
      </c>
      <c r="F91" s="5" t="str">
        <f>"08215"</f>
        <v>08215</v>
      </c>
      <c r="G91" s="5"/>
      <c r="H91" s="4" t="s">
        <v>496</v>
      </c>
      <c r="I91" s="4" t="s">
        <v>500</v>
      </c>
    </row>
    <row r="92" spans="1:9" x14ac:dyDescent="0.25">
      <c r="A92" s="5" t="s">
        <v>332</v>
      </c>
      <c r="B92" s="5" t="s">
        <v>333</v>
      </c>
      <c r="C92" s="5"/>
      <c r="D92" s="5" t="s">
        <v>334</v>
      </c>
      <c r="E92" s="5" t="s">
        <v>152</v>
      </c>
      <c r="F92" s="5" t="str">
        <f>"80112"</f>
        <v>80112</v>
      </c>
      <c r="G92" s="5"/>
      <c r="H92" s="4" t="s">
        <v>496</v>
      </c>
      <c r="I92" s="4" t="s">
        <v>498</v>
      </c>
    </row>
    <row r="93" spans="1:9" x14ac:dyDescent="0.25">
      <c r="A93" s="5" t="s">
        <v>315</v>
      </c>
      <c r="B93" s="5" t="s">
        <v>316</v>
      </c>
      <c r="C93" s="5"/>
      <c r="D93" s="5" t="s">
        <v>317</v>
      </c>
      <c r="E93" s="5" t="s">
        <v>88</v>
      </c>
      <c r="F93" s="5" t="str">
        <f>"60062"</f>
        <v>60062</v>
      </c>
      <c r="G93" s="5"/>
      <c r="H93" s="4" t="s">
        <v>496</v>
      </c>
      <c r="I93" s="4" t="s">
        <v>493</v>
      </c>
    </row>
    <row r="94" spans="1:9" x14ac:dyDescent="0.25">
      <c r="A94" s="5" t="s">
        <v>253</v>
      </c>
      <c r="B94" s="5" t="s">
        <v>254</v>
      </c>
      <c r="C94" s="5"/>
      <c r="D94" s="5" t="s">
        <v>255</v>
      </c>
      <c r="E94" s="5" t="s">
        <v>216</v>
      </c>
      <c r="F94" s="5" t="str">
        <f>"33765"</f>
        <v>33765</v>
      </c>
      <c r="G94" s="5"/>
      <c r="H94" s="4" t="s">
        <v>496</v>
      </c>
      <c r="I94" s="4" t="s">
        <v>493</v>
      </c>
    </row>
    <row r="95" spans="1:9" x14ac:dyDescent="0.25">
      <c r="A95" s="5" t="s">
        <v>285</v>
      </c>
      <c r="B95" s="5" t="s">
        <v>286</v>
      </c>
      <c r="C95" s="5"/>
      <c r="D95" s="5" t="s">
        <v>287</v>
      </c>
      <c r="E95" s="5" t="s">
        <v>267</v>
      </c>
      <c r="F95" s="5" t="str">
        <f>"40229"</f>
        <v>40229</v>
      </c>
      <c r="G95" s="5"/>
      <c r="H95" s="4" t="s">
        <v>492</v>
      </c>
      <c r="I95" s="4" t="s">
        <v>493</v>
      </c>
    </row>
    <row r="96" spans="1:9" x14ac:dyDescent="0.25">
      <c r="A96" s="5" t="s">
        <v>435</v>
      </c>
      <c r="B96" s="5" t="s">
        <v>436</v>
      </c>
      <c r="C96" s="5"/>
      <c r="D96" s="5" t="s">
        <v>437</v>
      </c>
      <c r="E96" s="5" t="s">
        <v>53</v>
      </c>
      <c r="F96" s="5" t="str">
        <f>"46540"</f>
        <v>46540</v>
      </c>
      <c r="G96" s="5"/>
      <c r="H96" s="4" t="s">
        <v>496</v>
      </c>
      <c r="I96" s="4" t="s">
        <v>493</v>
      </c>
    </row>
    <row r="97" spans="1:9" x14ac:dyDescent="0.25">
      <c r="A97" s="5" t="s">
        <v>13</v>
      </c>
      <c r="B97" s="5" t="s">
        <v>14</v>
      </c>
      <c r="C97" s="5"/>
      <c r="D97" s="5" t="s">
        <v>15</v>
      </c>
      <c r="E97" s="5" t="s">
        <v>16</v>
      </c>
      <c r="F97" s="5" t="str">
        <f>"89147"</f>
        <v>89147</v>
      </c>
      <c r="G97" s="5"/>
      <c r="H97" s="4" t="s">
        <v>496</v>
      </c>
      <c r="I97" s="4" t="s">
        <v>494</v>
      </c>
    </row>
    <row r="98" spans="1:9" x14ac:dyDescent="0.25">
      <c r="A98" s="5" t="s">
        <v>57</v>
      </c>
      <c r="B98" s="5" t="s">
        <v>58</v>
      </c>
      <c r="C98" s="5"/>
      <c r="D98" s="5" t="s">
        <v>59</v>
      </c>
      <c r="E98" s="5" t="s">
        <v>60</v>
      </c>
      <c r="F98" s="5" t="str">
        <f>"85040"</f>
        <v>85040</v>
      </c>
      <c r="G98" s="5"/>
      <c r="H98" s="4" t="s">
        <v>496</v>
      </c>
      <c r="I98" s="4" t="s">
        <v>493</v>
      </c>
    </row>
    <row r="99" spans="1:9" x14ac:dyDescent="0.25">
      <c r="A99" s="5" t="s">
        <v>514</v>
      </c>
      <c r="B99" s="5" t="s">
        <v>515</v>
      </c>
      <c r="C99" s="5"/>
      <c r="D99" s="5" t="s">
        <v>516</v>
      </c>
      <c r="E99" s="5" t="s">
        <v>517</v>
      </c>
      <c r="F99" s="8">
        <v>84604</v>
      </c>
      <c r="G99" s="5"/>
      <c r="H99" s="4" t="s">
        <v>496</v>
      </c>
      <c r="I99" s="4" t="s">
        <v>494</v>
      </c>
    </row>
    <row r="100" spans="1:9" x14ac:dyDescent="0.25">
      <c r="A100" s="5" t="s">
        <v>105</v>
      </c>
      <c r="B100" s="5" t="s">
        <v>106</v>
      </c>
      <c r="C100" s="5"/>
      <c r="D100" s="5" t="s">
        <v>107</v>
      </c>
      <c r="E100" s="5" t="s">
        <v>108</v>
      </c>
      <c r="F100" s="5" t="str">
        <f>"53147"</f>
        <v>53147</v>
      </c>
      <c r="G100" s="5"/>
      <c r="H100" s="4" t="s">
        <v>496</v>
      </c>
      <c r="I100" s="4" t="s">
        <v>493</v>
      </c>
    </row>
    <row r="101" spans="1:9" x14ac:dyDescent="0.25">
      <c r="A101" s="5" t="s">
        <v>474</v>
      </c>
      <c r="B101" s="5" t="s">
        <v>475</v>
      </c>
      <c r="C101" s="5"/>
      <c r="D101" s="5" t="s">
        <v>476</v>
      </c>
      <c r="E101" s="5" t="s">
        <v>342</v>
      </c>
      <c r="F101" s="5" t="str">
        <f>"74362"</f>
        <v>74362</v>
      </c>
      <c r="G101" s="5"/>
      <c r="H101" s="4" t="s">
        <v>496</v>
      </c>
      <c r="I101" s="4" t="s">
        <v>493</v>
      </c>
    </row>
    <row r="102" spans="1:9" x14ac:dyDescent="0.25">
      <c r="A102" s="10" t="s">
        <v>522</v>
      </c>
      <c r="B102" s="5"/>
      <c r="C102" s="5"/>
      <c r="D102" s="5"/>
      <c r="E102" s="5"/>
      <c r="F102" s="5"/>
      <c r="G102" s="5"/>
      <c r="H102" s="4" t="s">
        <v>496</v>
      </c>
      <c r="I102" s="4" t="s">
        <v>494</v>
      </c>
    </row>
    <row r="103" spans="1:9" x14ac:dyDescent="0.25">
      <c r="A103" s="5" t="s">
        <v>507</v>
      </c>
      <c r="B103" s="5" t="s">
        <v>293</v>
      </c>
      <c r="C103" s="5"/>
      <c r="D103" s="5" t="s">
        <v>294</v>
      </c>
      <c r="E103" s="5" t="s">
        <v>28</v>
      </c>
      <c r="F103" s="5" t="str">
        <f>"94947"</f>
        <v>94947</v>
      </c>
      <c r="G103" s="5"/>
      <c r="H103" s="4" t="s">
        <v>496</v>
      </c>
      <c r="I103" s="4" t="s">
        <v>494</v>
      </c>
    </row>
    <row r="104" spans="1:9" x14ac:dyDescent="0.25">
      <c r="A104" s="5" t="s">
        <v>115</v>
      </c>
      <c r="B104" s="5" t="s">
        <v>116</v>
      </c>
      <c r="C104" s="5" t="s">
        <v>117</v>
      </c>
      <c r="D104" s="5" t="s">
        <v>118</v>
      </c>
      <c r="E104" s="5" t="s">
        <v>119</v>
      </c>
      <c r="F104" s="5" t="str">
        <f>"72150"</f>
        <v>72150</v>
      </c>
      <c r="G104" s="5"/>
      <c r="H104" s="4" t="s">
        <v>492</v>
      </c>
      <c r="I104" s="4" t="s">
        <v>497</v>
      </c>
    </row>
    <row r="105" spans="1:9" x14ac:dyDescent="0.25">
      <c r="A105" s="5" t="s">
        <v>275</v>
      </c>
      <c r="B105" s="5" t="s">
        <v>276</v>
      </c>
      <c r="C105" s="5"/>
      <c r="D105" s="5" t="s">
        <v>277</v>
      </c>
      <c r="E105" s="5" t="s">
        <v>60</v>
      </c>
      <c r="F105" s="5" t="str">
        <f>"85282"</f>
        <v>85282</v>
      </c>
      <c r="G105" s="5"/>
      <c r="H105" s="4" t="s">
        <v>496</v>
      </c>
      <c r="I105" s="4" t="s">
        <v>494</v>
      </c>
    </row>
    <row r="106" spans="1:9" x14ac:dyDescent="0.25">
      <c r="A106" s="5" t="s">
        <v>418</v>
      </c>
      <c r="B106" s="5" t="s">
        <v>419</v>
      </c>
      <c r="C106" s="5"/>
      <c r="D106" s="5" t="s">
        <v>420</v>
      </c>
      <c r="E106" s="5" t="s">
        <v>144</v>
      </c>
      <c r="F106" s="5" t="str">
        <f>"48103"</f>
        <v>48103</v>
      </c>
      <c r="G106" s="5"/>
      <c r="H106" s="4" t="s">
        <v>496</v>
      </c>
      <c r="I106" s="4" t="s">
        <v>498</v>
      </c>
    </row>
    <row r="107" spans="1:9" x14ac:dyDescent="0.25">
      <c r="A107" s="5" t="s">
        <v>387</v>
      </c>
      <c r="B107" s="5" t="s">
        <v>388</v>
      </c>
      <c r="C107" s="5" t="s">
        <v>389</v>
      </c>
      <c r="D107" s="5" t="s">
        <v>390</v>
      </c>
      <c r="E107" s="5" t="s">
        <v>104</v>
      </c>
      <c r="F107" s="5" t="str">
        <f>"02043"</f>
        <v>02043</v>
      </c>
      <c r="G107" s="5"/>
      <c r="H107" s="4" t="s">
        <v>496</v>
      </c>
      <c r="I107" s="4" t="s">
        <v>498</v>
      </c>
    </row>
    <row r="108" spans="1:9" x14ac:dyDescent="0.25">
      <c r="A108" s="5" t="s">
        <v>451</v>
      </c>
      <c r="B108" s="5" t="s">
        <v>452</v>
      </c>
      <c r="C108" s="5"/>
      <c r="D108" s="5" t="s">
        <v>453</v>
      </c>
      <c r="E108" s="5" t="s">
        <v>88</v>
      </c>
      <c r="F108" s="5" t="str">
        <f>"60061"</f>
        <v>60061</v>
      </c>
      <c r="G108" s="5"/>
      <c r="H108" s="4" t="s">
        <v>496</v>
      </c>
      <c r="I108" s="4" t="s">
        <v>493</v>
      </c>
    </row>
    <row r="109" spans="1:9" x14ac:dyDescent="0.25">
      <c r="A109" s="5" t="s">
        <v>212</v>
      </c>
      <c r="B109" s="5" t="s">
        <v>213</v>
      </c>
      <c r="C109" s="5" t="s">
        <v>214</v>
      </c>
      <c r="D109" s="5" t="s">
        <v>215</v>
      </c>
      <c r="E109" s="5" t="s">
        <v>216</v>
      </c>
      <c r="F109" s="5" t="str">
        <f>"32205"</f>
        <v>32205</v>
      </c>
      <c r="G109" s="5"/>
      <c r="H109" s="4" t="s">
        <v>496</v>
      </c>
      <c r="I109" s="4" t="s">
        <v>500</v>
      </c>
    </row>
    <row r="110" spans="1:9" x14ac:dyDescent="0.25">
      <c r="A110" s="5" t="s">
        <v>223</v>
      </c>
      <c r="B110" s="5" t="s">
        <v>224</v>
      </c>
      <c r="C110" s="5"/>
      <c r="D110" s="5" t="s">
        <v>225</v>
      </c>
      <c r="E110" s="5" t="s">
        <v>86</v>
      </c>
      <c r="F110" s="5" t="str">
        <f>"18505"</f>
        <v>18505</v>
      </c>
      <c r="G110" s="5"/>
      <c r="H110" s="4" t="s">
        <v>496</v>
      </c>
      <c r="I110" s="4" t="s">
        <v>499</v>
      </c>
    </row>
    <row r="111" spans="1:9" x14ac:dyDescent="0.25">
      <c r="A111" s="5" t="s">
        <v>441</v>
      </c>
      <c r="B111" s="5" t="s">
        <v>442</v>
      </c>
      <c r="C111" s="5" t="s">
        <v>443</v>
      </c>
      <c r="D111" s="5" t="s">
        <v>444</v>
      </c>
      <c r="E111" s="5" t="s">
        <v>20</v>
      </c>
      <c r="F111" s="5" t="str">
        <f>"44870"</f>
        <v>44870</v>
      </c>
      <c r="G111" s="5"/>
      <c r="H111" s="4" t="s">
        <v>496</v>
      </c>
      <c r="I111" s="4" t="s">
        <v>493</v>
      </c>
    </row>
    <row r="112" spans="1:9" x14ac:dyDescent="0.25">
      <c r="A112" s="5" t="s">
        <v>200</v>
      </c>
      <c r="B112" s="5" t="s">
        <v>201</v>
      </c>
      <c r="C112" s="5"/>
      <c r="D112" s="5" t="s">
        <v>202</v>
      </c>
      <c r="E112" s="5" t="s">
        <v>28</v>
      </c>
      <c r="F112" s="5" t="str">
        <f>"93012"</f>
        <v>93012</v>
      </c>
      <c r="G112" s="5"/>
      <c r="H112" s="4" t="s">
        <v>496</v>
      </c>
      <c r="I112" s="4" t="s">
        <v>498</v>
      </c>
    </row>
    <row r="113" spans="1:9" x14ac:dyDescent="0.25">
      <c r="A113" s="5" t="s">
        <v>141</v>
      </c>
      <c r="B113" s="5" t="s">
        <v>142</v>
      </c>
      <c r="C113" s="5"/>
      <c r="D113" s="5" t="s">
        <v>143</v>
      </c>
      <c r="E113" s="5" t="s">
        <v>144</v>
      </c>
      <c r="F113" s="5" t="str">
        <f>"49024"</f>
        <v>49024</v>
      </c>
      <c r="G113" s="5"/>
      <c r="H113" s="4" t="s">
        <v>492</v>
      </c>
      <c r="I113" s="4" t="s">
        <v>494</v>
      </c>
    </row>
    <row r="114" spans="1:9" x14ac:dyDescent="0.25">
      <c r="A114" s="5" t="s">
        <v>405</v>
      </c>
      <c r="B114" s="5" t="s">
        <v>406</v>
      </c>
      <c r="C114" s="5"/>
      <c r="D114" s="5" t="s">
        <v>407</v>
      </c>
      <c r="E114" s="5" t="s">
        <v>24</v>
      </c>
      <c r="F114" s="5" t="str">
        <f>"65201"</f>
        <v>65201</v>
      </c>
      <c r="G114" s="5"/>
      <c r="H114" s="4" t="s">
        <v>496</v>
      </c>
      <c r="I114" s="4" t="s">
        <v>493</v>
      </c>
    </row>
    <row r="115" spans="1:9" x14ac:dyDescent="0.25">
      <c r="A115" s="5" t="s">
        <v>321</v>
      </c>
      <c r="B115" s="5" t="s">
        <v>322</v>
      </c>
      <c r="C115" s="5" t="s">
        <v>87</v>
      </c>
      <c r="D115" s="5" t="s">
        <v>323</v>
      </c>
      <c r="E115" s="5" t="s">
        <v>45</v>
      </c>
      <c r="F115" s="5" t="str">
        <f>"98001"</f>
        <v>98001</v>
      </c>
      <c r="G115" s="5"/>
      <c r="H115" s="4" t="s">
        <v>496</v>
      </c>
      <c r="I115" s="4" t="s">
        <v>494</v>
      </c>
    </row>
    <row r="116" spans="1:9" x14ac:dyDescent="0.25">
      <c r="A116" s="5" t="s">
        <v>402</v>
      </c>
      <c r="B116" s="5" t="s">
        <v>403</v>
      </c>
      <c r="C116" s="5"/>
      <c r="D116" s="5" t="s">
        <v>404</v>
      </c>
      <c r="E116" s="5" t="s">
        <v>20</v>
      </c>
      <c r="F116" s="5" t="str">
        <f>"44512"</f>
        <v>44512</v>
      </c>
      <c r="G116" s="5"/>
      <c r="H116" s="4" t="s">
        <v>496</v>
      </c>
      <c r="I116" s="4" t="s">
        <v>500</v>
      </c>
    </row>
    <row r="117" spans="1:9" x14ac:dyDescent="0.25">
      <c r="A117" s="5" t="s">
        <v>335</v>
      </c>
      <c r="B117" s="5" t="s">
        <v>336</v>
      </c>
      <c r="C117" s="5"/>
      <c r="D117" s="5" t="s">
        <v>337</v>
      </c>
      <c r="E117" s="5" t="s">
        <v>172</v>
      </c>
      <c r="F117" s="5" t="str">
        <f>"75088"</f>
        <v>75088</v>
      </c>
      <c r="G117" s="5"/>
      <c r="H117" s="4" t="s">
        <v>496</v>
      </c>
      <c r="I117" s="4" t="s">
        <v>500</v>
      </c>
    </row>
    <row r="118" spans="1:9" x14ac:dyDescent="0.25">
      <c r="A118" s="5" t="s">
        <v>278</v>
      </c>
      <c r="B118" s="5" t="s">
        <v>279</v>
      </c>
      <c r="C118" s="5"/>
      <c r="D118" s="5" t="s">
        <v>280</v>
      </c>
      <c r="E118" s="5" t="s">
        <v>88</v>
      </c>
      <c r="F118" s="5" t="str">
        <f>"60131"</f>
        <v>60131</v>
      </c>
      <c r="G118" s="5"/>
      <c r="H118" s="4" t="s">
        <v>492</v>
      </c>
      <c r="I118" s="4" t="s">
        <v>493</v>
      </c>
    </row>
    <row r="119" spans="1:9" x14ac:dyDescent="0.25">
      <c r="A119" s="5" t="s">
        <v>61</v>
      </c>
      <c r="B119" s="5" t="s">
        <v>62</v>
      </c>
      <c r="C119" s="5"/>
      <c r="D119" s="5" t="s">
        <v>63</v>
      </c>
      <c r="E119" s="5" t="s">
        <v>28</v>
      </c>
      <c r="F119" s="5" t="str">
        <f>"94402"</f>
        <v>94402</v>
      </c>
      <c r="G119" s="5"/>
      <c r="H119" s="4" t="s">
        <v>496</v>
      </c>
      <c r="I119" s="4" t="s">
        <v>494</v>
      </c>
    </row>
    <row r="120" spans="1:9" x14ac:dyDescent="0.25">
      <c r="A120" s="5" t="s">
        <v>412</v>
      </c>
      <c r="B120" s="5" t="s">
        <v>413</v>
      </c>
      <c r="C120" s="5"/>
      <c r="D120" s="5" t="s">
        <v>414</v>
      </c>
      <c r="E120" s="5" t="s">
        <v>20</v>
      </c>
      <c r="F120" s="5" t="str">
        <f>"44281"</f>
        <v>44281</v>
      </c>
      <c r="G120" s="5"/>
      <c r="H120" s="4" t="s">
        <v>496</v>
      </c>
      <c r="I120" s="4" t="s">
        <v>500</v>
      </c>
    </row>
    <row r="121" spans="1:9" x14ac:dyDescent="0.25">
      <c r="A121" s="5" t="s">
        <v>281</v>
      </c>
      <c r="B121" s="5" t="s">
        <v>282</v>
      </c>
      <c r="C121" s="5"/>
      <c r="D121" s="5" t="s">
        <v>283</v>
      </c>
      <c r="E121" s="5" t="s">
        <v>284</v>
      </c>
      <c r="F121" s="5" t="str">
        <f>"29715"</f>
        <v>29715</v>
      </c>
      <c r="G121" s="5"/>
      <c r="H121" s="4" t="s">
        <v>492</v>
      </c>
      <c r="I121" s="4" t="s">
        <v>494</v>
      </c>
    </row>
    <row r="122" spans="1:9" x14ac:dyDescent="0.25">
      <c r="A122" s="5" t="s">
        <v>50</v>
      </c>
      <c r="B122" s="5" t="s">
        <v>51</v>
      </c>
      <c r="C122" s="5"/>
      <c r="D122" s="5" t="s">
        <v>52</v>
      </c>
      <c r="E122" s="5" t="s">
        <v>53</v>
      </c>
      <c r="F122" s="5" t="str">
        <f>"46802"</f>
        <v>46802</v>
      </c>
      <c r="G122" s="5"/>
      <c r="H122" s="4" t="s">
        <v>496</v>
      </c>
      <c r="I122" s="4" t="s">
        <v>500</v>
      </c>
    </row>
    <row r="123" spans="1:9" x14ac:dyDescent="0.25">
      <c r="A123" s="5" t="s">
        <v>352</v>
      </c>
      <c r="B123" s="5" t="s">
        <v>353</v>
      </c>
      <c r="C123" s="5"/>
      <c r="D123" s="5" t="s">
        <v>354</v>
      </c>
      <c r="E123" s="5" t="s">
        <v>45</v>
      </c>
      <c r="F123" s="5" t="str">
        <f>"98464"</f>
        <v>98464</v>
      </c>
      <c r="G123" s="5"/>
      <c r="H123" s="4" t="s">
        <v>496</v>
      </c>
      <c r="I123" s="4" t="s">
        <v>498</v>
      </c>
    </row>
    <row r="124" spans="1:9" x14ac:dyDescent="0.25">
      <c r="A124" s="5" t="s">
        <v>261</v>
      </c>
      <c r="B124" s="5" t="s">
        <v>262</v>
      </c>
      <c r="C124" s="5"/>
      <c r="D124" s="5" t="s">
        <v>263</v>
      </c>
      <c r="E124" s="5" t="s">
        <v>9</v>
      </c>
      <c r="F124" s="5" t="str">
        <f>"30071"</f>
        <v>30071</v>
      </c>
      <c r="G124" s="5"/>
      <c r="H124" s="4" t="s">
        <v>496</v>
      </c>
      <c r="I124" s="4" t="s">
        <v>499</v>
      </c>
    </row>
    <row r="125" spans="1:9" x14ac:dyDescent="0.25">
      <c r="A125" s="5" t="s">
        <v>206</v>
      </c>
      <c r="B125" s="5" t="s">
        <v>207</v>
      </c>
      <c r="C125" s="5" t="s">
        <v>81</v>
      </c>
      <c r="D125" s="5" t="s">
        <v>208</v>
      </c>
      <c r="E125" s="5" t="s">
        <v>152</v>
      </c>
      <c r="F125" s="5" t="str">
        <f>"80501"</f>
        <v>80501</v>
      </c>
      <c r="G125" s="5"/>
      <c r="H125" s="4" t="s">
        <v>496</v>
      </c>
      <c r="I125" s="4" t="s">
        <v>500</v>
      </c>
    </row>
    <row r="126" spans="1:9" x14ac:dyDescent="0.25">
      <c r="A126" s="5" t="s">
        <v>236</v>
      </c>
      <c r="B126" s="5" t="s">
        <v>237</v>
      </c>
      <c r="C126" s="5"/>
      <c r="D126" s="5" t="s">
        <v>238</v>
      </c>
      <c r="E126" s="5" t="s">
        <v>239</v>
      </c>
      <c r="F126" s="5" t="str">
        <f>"28134"</f>
        <v>28134</v>
      </c>
      <c r="G126" s="5"/>
      <c r="H126" s="4" t="s">
        <v>492</v>
      </c>
      <c r="I126" s="4" t="s">
        <v>497</v>
      </c>
    </row>
    <row r="127" spans="1:9" x14ac:dyDescent="0.25">
      <c r="A127" s="5" t="s">
        <v>93</v>
      </c>
      <c r="B127" s="5" t="s">
        <v>94</v>
      </c>
      <c r="C127" s="5"/>
      <c r="D127" s="5" t="s">
        <v>95</v>
      </c>
      <c r="E127" s="5" t="s">
        <v>96</v>
      </c>
      <c r="F127" s="5" t="str">
        <f>"10535"</f>
        <v>10535</v>
      </c>
      <c r="G127" s="5"/>
      <c r="H127" s="4" t="s">
        <v>496</v>
      </c>
      <c r="I127" s="4" t="s">
        <v>498</v>
      </c>
    </row>
    <row r="128" spans="1:9" x14ac:dyDescent="0.25">
      <c r="A128" s="5" t="s">
        <v>338</v>
      </c>
      <c r="B128" s="5" t="s">
        <v>339</v>
      </c>
      <c r="C128" s="5" t="s">
        <v>340</v>
      </c>
      <c r="D128" s="5" t="s">
        <v>341</v>
      </c>
      <c r="E128" s="5" t="s">
        <v>342</v>
      </c>
      <c r="F128" s="5" t="str">
        <f>"74135"</f>
        <v>74135</v>
      </c>
      <c r="G128" s="5"/>
      <c r="H128" s="4" t="s">
        <v>492</v>
      </c>
      <c r="I128" s="4" t="s">
        <v>494</v>
      </c>
    </row>
    <row r="129" spans="1:9" x14ac:dyDescent="0.25">
      <c r="A129" s="5" t="s">
        <v>145</v>
      </c>
      <c r="B129" s="5" t="s">
        <v>146</v>
      </c>
      <c r="C129" s="5" t="s">
        <v>147</v>
      </c>
      <c r="D129" s="5" t="s">
        <v>148</v>
      </c>
      <c r="E129" s="5" t="s">
        <v>78</v>
      </c>
      <c r="F129" s="5" t="str">
        <f>"07632"</f>
        <v>07632</v>
      </c>
      <c r="G129" s="5"/>
      <c r="H129" s="4" t="s">
        <v>496</v>
      </c>
      <c r="I129" s="4" t="s">
        <v>499</v>
      </c>
    </row>
    <row r="130" spans="1:9" x14ac:dyDescent="0.25">
      <c r="A130" s="5" t="s">
        <v>368</v>
      </c>
      <c r="B130" s="5" t="s">
        <v>369</v>
      </c>
      <c r="C130" s="5"/>
      <c r="D130" s="5" t="s">
        <v>370</v>
      </c>
      <c r="E130" s="5" t="s">
        <v>108</v>
      </c>
      <c r="F130" s="5" t="str">
        <f>"53464"</f>
        <v>53464</v>
      </c>
      <c r="G130" s="5"/>
      <c r="H130" s="4" t="s">
        <v>496</v>
      </c>
      <c r="I130" s="4" t="s">
        <v>493</v>
      </c>
    </row>
    <row r="131" spans="1:9" x14ac:dyDescent="0.25">
      <c r="A131" s="5" t="s">
        <v>153</v>
      </c>
      <c r="B131" s="5" t="s">
        <v>154</v>
      </c>
      <c r="C131" s="5" t="s">
        <v>155</v>
      </c>
      <c r="D131" s="5" t="s">
        <v>156</v>
      </c>
      <c r="E131" s="5" t="s">
        <v>32</v>
      </c>
      <c r="F131" s="5" t="s">
        <v>157</v>
      </c>
      <c r="G131" s="5" t="s">
        <v>34</v>
      </c>
      <c r="H131" s="4" t="s">
        <v>496</v>
      </c>
      <c r="I131" s="4" t="s">
        <v>498</v>
      </c>
    </row>
    <row r="132" spans="1:9" x14ac:dyDescent="0.25">
      <c r="A132" s="5" t="s">
        <v>408</v>
      </c>
      <c r="B132" s="5" t="s">
        <v>409</v>
      </c>
      <c r="C132" s="5" t="s">
        <v>410</v>
      </c>
      <c r="D132" s="5" t="s">
        <v>411</v>
      </c>
      <c r="E132" s="5" t="s">
        <v>38</v>
      </c>
      <c r="F132" s="5" t="str">
        <f>"97005"</f>
        <v>97005</v>
      </c>
      <c r="G132" s="5"/>
      <c r="H132" s="4" t="s">
        <v>496</v>
      </c>
      <c r="I132" s="4" t="s">
        <v>494</v>
      </c>
    </row>
    <row r="133" spans="1:9" x14ac:dyDescent="0.25">
      <c r="A133" s="5" t="s">
        <v>445</v>
      </c>
      <c r="B133" s="5" t="s">
        <v>446</v>
      </c>
      <c r="C133" s="5" t="s">
        <v>447</v>
      </c>
      <c r="D133" s="5" t="s">
        <v>151</v>
      </c>
      <c r="E133" s="5" t="s">
        <v>152</v>
      </c>
      <c r="F133" s="5" t="str">
        <f>"80210"</f>
        <v>80210</v>
      </c>
      <c r="G133" s="5"/>
      <c r="H133" s="4" t="s">
        <v>492</v>
      </c>
      <c r="I133" s="4" t="s">
        <v>495</v>
      </c>
    </row>
    <row r="134" spans="1:9" x14ac:dyDescent="0.25">
      <c r="A134" s="5" t="s">
        <v>371</v>
      </c>
      <c r="B134" s="5" t="s">
        <v>372</v>
      </c>
      <c r="C134" s="5"/>
      <c r="D134" s="5" t="s">
        <v>373</v>
      </c>
      <c r="E134" s="5" t="s">
        <v>177</v>
      </c>
      <c r="F134" s="5" t="str">
        <f>"22209"</f>
        <v>22209</v>
      </c>
      <c r="G134" s="5"/>
      <c r="H134" s="4" t="s">
        <v>492</v>
      </c>
      <c r="I134" s="4" t="s">
        <v>495</v>
      </c>
    </row>
    <row r="135" spans="1:9" x14ac:dyDescent="0.25">
      <c r="A135" s="5" t="s">
        <v>46</v>
      </c>
      <c r="B135" s="5" t="s">
        <v>47</v>
      </c>
      <c r="C135" s="5"/>
      <c r="D135" s="5" t="s">
        <v>48</v>
      </c>
      <c r="E135" s="5" t="s">
        <v>49</v>
      </c>
      <c r="F135" s="5" t="str">
        <f>"66214"</f>
        <v>66214</v>
      </c>
      <c r="G135" s="5"/>
      <c r="H135" s="4" t="s">
        <v>496</v>
      </c>
      <c r="I135" s="4" t="s">
        <v>493</v>
      </c>
    </row>
    <row r="136" spans="1:9" x14ac:dyDescent="0.25">
      <c r="A136" s="5" t="s">
        <v>39</v>
      </c>
      <c r="B136" s="5" t="s">
        <v>40</v>
      </c>
      <c r="C136" s="5"/>
      <c r="D136" s="5" t="s">
        <v>41</v>
      </c>
      <c r="E136" s="5" t="s">
        <v>28</v>
      </c>
      <c r="F136" s="5" t="str">
        <f>"91352"</f>
        <v>91352</v>
      </c>
      <c r="G136" s="5"/>
      <c r="H136" s="4" t="s">
        <v>496</v>
      </c>
      <c r="I136" s="4" t="s">
        <v>494</v>
      </c>
    </row>
    <row r="137" spans="1:9" x14ac:dyDescent="0.25">
      <c r="A137" s="5" t="s">
        <v>42</v>
      </c>
      <c r="B137" s="5" t="s">
        <v>43</v>
      </c>
      <c r="C137" s="5"/>
      <c r="D137" s="5" t="s">
        <v>44</v>
      </c>
      <c r="E137" s="5" t="s">
        <v>45</v>
      </c>
      <c r="F137" s="5" t="str">
        <f>"98563"</f>
        <v>98563</v>
      </c>
      <c r="G137" s="5"/>
      <c r="H137" s="4" t="s">
        <v>496</v>
      </c>
      <c r="I137" s="4" t="s">
        <v>494</v>
      </c>
    </row>
    <row r="138" spans="1:9" x14ac:dyDescent="0.25">
      <c r="A138" s="5" t="s">
        <v>508</v>
      </c>
      <c r="B138" s="5" t="s">
        <v>288</v>
      </c>
      <c r="C138" s="5"/>
      <c r="D138" s="5" t="s">
        <v>289</v>
      </c>
      <c r="E138" s="5" t="s">
        <v>244</v>
      </c>
      <c r="F138" s="5" t="s">
        <v>290</v>
      </c>
      <c r="G138" s="5" t="s">
        <v>34</v>
      </c>
      <c r="H138" s="4" t="s">
        <v>492</v>
      </c>
      <c r="I138" s="4" t="s">
        <v>497</v>
      </c>
    </row>
    <row r="139" spans="1:9" x14ac:dyDescent="0.25">
      <c r="A139" s="5" t="s">
        <v>457</v>
      </c>
      <c r="B139" s="5" t="s">
        <v>458</v>
      </c>
      <c r="C139" s="5"/>
      <c r="D139" s="5" t="s">
        <v>459</v>
      </c>
      <c r="E139" s="5" t="s">
        <v>28</v>
      </c>
      <c r="F139" s="5" t="str">
        <f>"92626"</f>
        <v>92626</v>
      </c>
      <c r="G139" s="5"/>
      <c r="H139" s="4" t="s">
        <v>492</v>
      </c>
      <c r="I139" s="4" t="s">
        <v>495</v>
      </c>
    </row>
    <row r="140" spans="1:9" x14ac:dyDescent="0.25">
      <c r="A140" s="5" t="s">
        <v>509</v>
      </c>
      <c r="B140" s="5" t="s">
        <v>247</v>
      </c>
      <c r="C140" s="5"/>
      <c r="D140" s="5" t="s">
        <v>248</v>
      </c>
      <c r="E140" s="5" t="s">
        <v>28</v>
      </c>
      <c r="F140" s="5" t="str">
        <f>"95050"</f>
        <v>95050</v>
      </c>
      <c r="G140" s="5"/>
      <c r="H140" s="4" t="s">
        <v>492</v>
      </c>
      <c r="I140" s="4" t="s">
        <v>497</v>
      </c>
    </row>
    <row r="141" spans="1:9" x14ac:dyDescent="0.25">
      <c r="A141" s="5" t="s">
        <v>397</v>
      </c>
      <c r="B141" s="5" t="s">
        <v>398</v>
      </c>
      <c r="C141" s="5"/>
      <c r="D141" s="5" t="s">
        <v>399</v>
      </c>
      <c r="E141" s="5" t="s">
        <v>400</v>
      </c>
      <c r="F141" s="5" t="s">
        <v>401</v>
      </c>
      <c r="G141" s="5" t="s">
        <v>34</v>
      </c>
      <c r="H141" s="4" t="s">
        <v>492</v>
      </c>
      <c r="I141" s="4" t="s">
        <v>495</v>
      </c>
    </row>
    <row r="142" spans="1:9" x14ac:dyDescent="0.25">
      <c r="A142" s="5" t="s">
        <v>421</v>
      </c>
      <c r="B142" s="5" t="s">
        <v>422</v>
      </c>
      <c r="C142" s="5" t="s">
        <v>423</v>
      </c>
      <c r="D142" s="5" t="s">
        <v>424</v>
      </c>
      <c r="E142" s="5" t="s">
        <v>86</v>
      </c>
      <c r="F142" s="5" t="str">
        <f>"16103"</f>
        <v>16103</v>
      </c>
      <c r="G142" s="5"/>
      <c r="H142" s="4" t="s">
        <v>496</v>
      </c>
      <c r="I142" s="4" t="s">
        <v>499</v>
      </c>
    </row>
    <row r="143" spans="1:9" x14ac:dyDescent="0.25">
      <c r="A143" s="5" t="s">
        <v>120</v>
      </c>
      <c r="B143" s="5" t="s">
        <v>121</v>
      </c>
      <c r="C143" s="5" t="s">
        <v>122</v>
      </c>
      <c r="D143" s="5" t="s">
        <v>123</v>
      </c>
      <c r="E143" s="5" t="s">
        <v>28</v>
      </c>
      <c r="F143" s="5" t="str">
        <f>"92108"</f>
        <v>92108</v>
      </c>
      <c r="G143" s="5"/>
      <c r="H143" s="4" t="s">
        <v>496</v>
      </c>
      <c r="I143" s="4" t="s">
        <v>494</v>
      </c>
    </row>
    <row r="144" spans="1:9" x14ac:dyDescent="0.25">
      <c r="A144" s="5" t="s">
        <v>468</v>
      </c>
      <c r="B144" s="5" t="s">
        <v>469</v>
      </c>
      <c r="C144" s="5" t="s">
        <v>470</v>
      </c>
      <c r="D144" s="5" t="s">
        <v>92</v>
      </c>
      <c r="E144" s="5" t="s">
        <v>88</v>
      </c>
      <c r="F144" s="5" t="str">
        <f>"60613"</f>
        <v>60613</v>
      </c>
      <c r="G144" s="5"/>
      <c r="H144" s="4" t="s">
        <v>496</v>
      </c>
      <c r="I144" s="4" t="s">
        <v>493</v>
      </c>
    </row>
    <row r="145" spans="1:9" x14ac:dyDescent="0.25">
      <c r="A145" s="5" t="s">
        <v>454</v>
      </c>
      <c r="B145" s="5" t="s">
        <v>455</v>
      </c>
      <c r="C145" s="5"/>
      <c r="D145" s="5" t="s">
        <v>456</v>
      </c>
      <c r="E145" s="5" t="s">
        <v>28</v>
      </c>
      <c r="F145" s="5" t="str">
        <f>"94085"</f>
        <v>94085</v>
      </c>
      <c r="G145" s="5"/>
      <c r="H145" s="4" t="s">
        <v>496</v>
      </c>
      <c r="I145" s="4" t="s">
        <v>494</v>
      </c>
    </row>
    <row r="146" spans="1:9" x14ac:dyDescent="0.25">
      <c r="A146" s="10" t="s">
        <v>518</v>
      </c>
      <c r="B146" s="10" t="s">
        <v>519</v>
      </c>
      <c r="C146" s="10" t="s">
        <v>520</v>
      </c>
      <c r="D146" s="10" t="s">
        <v>521</v>
      </c>
      <c r="E146" s="10" t="s">
        <v>216</v>
      </c>
      <c r="F146" s="5">
        <v>33126</v>
      </c>
      <c r="G146" s="5"/>
      <c r="H146" s="4" t="s">
        <v>496</v>
      </c>
      <c r="I146" s="4" t="s">
        <v>494</v>
      </c>
    </row>
  </sheetData>
  <sortState ref="A1:XFD153">
    <sortCondition ref="A1:A153"/>
  </sortState>
  <pageMargins left="0.2" right="0.2" top="0.5" bottom="0.25" header="0.3" footer="0.3"/>
  <pageSetup scale="82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7C98FFC973C469D0C474254C2FE39" ma:contentTypeVersion="0" ma:contentTypeDescription="Create a new document." ma:contentTypeScope="" ma:versionID="11e102e4fb83fadb3620eabf7954f1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9C1BF-3277-46A1-B49F-C7713AC6F5F6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BFDE03-A34B-4C32-ADD3-1BE8901EB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FFD1F-332A-4A9E-852B-1D3D9B9A2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Brown</dc:creator>
  <cp:lastModifiedBy>Kathleen Brown</cp:lastModifiedBy>
  <cp:lastPrinted>2012-09-24T14:06:12Z</cp:lastPrinted>
  <dcterms:created xsi:type="dcterms:W3CDTF">2012-08-31T19:49:14Z</dcterms:created>
  <dcterms:modified xsi:type="dcterms:W3CDTF">2012-09-27T03:03:42Z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0x01010025E7C98FFC973C469D0C474254C2FE39</vt:lpwstr>
  </property>
</Properties>
</file>